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431"/>
  <workbookPr showInkAnnotation="0" autoCompressPictures="0"/>
  <mc:AlternateContent xmlns:mc="http://schemas.openxmlformats.org/markup-compatibility/2006">
    <mc:Choice Requires="x15">
      <x15ac:absPath xmlns:x15ac="http://schemas.microsoft.com/office/spreadsheetml/2010/11/ac" url="C:\Users\Dave\Desktop\"/>
    </mc:Choice>
  </mc:AlternateContent>
  <bookViews>
    <workbookView xWindow="0" yWindow="0" windowWidth="19650" windowHeight="11430" tabRatio="500" activeTab="2" xr2:uid="{00000000-000D-0000-FFFF-FFFF00000000}"/>
  </bookViews>
  <sheets>
    <sheet name="Rules" sheetId="6" r:id="rId1"/>
    <sheet name="Scoring Chart" sheetId="4" r:id="rId2"/>
    <sheet name="Score Card" sheetId="1" r:id="rId3"/>
    <sheet name="Score weighting" sheetId="2" r:id="rId4"/>
    <sheet name="Chart Data" sheetId="5" state="hidden" r:id="rId5"/>
  </sheets>
  <definedNames>
    <definedName name="_xlnm._FilterDatabase" localSheetId="2" hidden="1">'Score Card'!$A$5:$D$5</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D7" i="1" l="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11" i="2"/>
  <c r="U60" i="5"/>
  <c r="R60" i="5"/>
  <c r="O60" i="5"/>
  <c r="L60" i="5"/>
  <c r="I60" i="5"/>
  <c r="F60" i="5"/>
  <c r="D4" i="2"/>
  <c r="D10" i="2"/>
  <c r="D7" i="2"/>
  <c r="E7" i="2"/>
  <c r="D20" i="2"/>
  <c r="D26" i="2"/>
  <c r="D18" i="2"/>
  <c r="D5" i="2"/>
  <c r="D8" i="2"/>
  <c r="F7" i="2" s="1"/>
  <c r="D24" i="2" l="1"/>
  <c r="D21" i="2"/>
  <c r="D19" i="2"/>
  <c r="D23" i="2"/>
  <c r="D27" i="2"/>
  <c r="D22" i="2"/>
  <c r="D28" i="2"/>
  <c r="J6" i="5"/>
  <c r="D25" i="2"/>
  <c r="F4" i="2"/>
  <c r="E4" i="2"/>
  <c r="F10" i="2"/>
  <c r="E10" i="2"/>
  <c r="D6" i="5" l="1"/>
  <c r="M6" i="5"/>
  <c r="G21" i="2"/>
  <c r="G25" i="2"/>
  <c r="G18" i="2"/>
  <c r="G23" i="2"/>
  <c r="G28" i="2"/>
  <c r="G19" i="2"/>
  <c r="G26" i="2"/>
  <c r="G27" i="2"/>
  <c r="G22" i="2"/>
  <c r="G24" i="2"/>
  <c r="G20" i="2"/>
  <c r="S6" i="5"/>
  <c r="P6" i="5"/>
  <c r="V6" i="5"/>
  <c r="S7" i="5"/>
  <c r="M7" i="5"/>
  <c r="G7" i="5"/>
  <c r="P7" i="5"/>
  <c r="J7" i="5"/>
  <c r="D34" i="2"/>
  <c r="D38" i="2"/>
  <c r="D7" i="5"/>
  <c r="D35" i="2"/>
  <c r="D40" i="2"/>
  <c r="V7" i="5"/>
  <c r="D33" i="2"/>
  <c r="D30" i="2"/>
  <c r="D31" i="2"/>
  <c r="D37" i="2"/>
  <c r="D32" i="2"/>
  <c r="D39" i="2"/>
  <c r="D36" i="2"/>
  <c r="J20" i="5"/>
  <c r="J44" i="5" s="1"/>
  <c r="J19" i="5"/>
  <c r="J43" i="5" s="1"/>
  <c r="J18" i="5"/>
  <c r="J42" i="5" s="1"/>
  <c r="J17" i="5"/>
  <c r="J41" i="5" s="1"/>
  <c r="J16" i="5"/>
  <c r="J40" i="5" s="1"/>
  <c r="J15" i="5"/>
  <c r="J39" i="5" s="1"/>
  <c r="J14" i="5"/>
  <c r="J38" i="5" s="1"/>
  <c r="J13" i="5"/>
  <c r="J37" i="5" s="1"/>
  <c r="J12" i="5"/>
  <c r="J36" i="5" s="1"/>
  <c r="J11" i="5"/>
  <c r="J35" i="5" s="1"/>
  <c r="J10" i="5"/>
  <c r="J34" i="5" s="1"/>
  <c r="G6" i="5"/>
  <c r="V26" i="5" l="1"/>
  <c r="V30" i="5"/>
  <c r="V24" i="5"/>
  <c r="V31" i="5"/>
  <c r="V27" i="5"/>
  <c r="V25" i="5"/>
  <c r="V32" i="5"/>
  <c r="V29" i="5"/>
  <c r="V23" i="5"/>
  <c r="V28" i="5"/>
  <c r="V22" i="5"/>
  <c r="J32" i="5"/>
  <c r="J31" i="5"/>
  <c r="J30" i="5"/>
  <c r="J29" i="5"/>
  <c r="J28" i="5"/>
  <c r="J27" i="5"/>
  <c r="J24" i="5"/>
  <c r="J26" i="5"/>
  <c r="J25" i="5"/>
  <c r="J23" i="5"/>
  <c r="J22" i="5"/>
  <c r="P32" i="5"/>
  <c r="P31" i="5"/>
  <c r="P30" i="5"/>
  <c r="P29" i="5"/>
  <c r="P28" i="5"/>
  <c r="P27" i="5"/>
  <c r="P23" i="5"/>
  <c r="P24" i="5"/>
  <c r="P26" i="5"/>
  <c r="P22" i="5"/>
  <c r="P25" i="5"/>
  <c r="K13" i="5"/>
  <c r="K37" i="5" s="1"/>
  <c r="K16" i="5"/>
  <c r="K40" i="5" s="1"/>
  <c r="S20" i="5"/>
  <c r="S19" i="5"/>
  <c r="S18" i="5"/>
  <c r="S17" i="5"/>
  <c r="S16" i="5"/>
  <c r="S15" i="5"/>
  <c r="S14" i="5"/>
  <c r="S13" i="5"/>
  <c r="S12" i="5"/>
  <c r="S11" i="5"/>
  <c r="S10" i="5"/>
  <c r="K11" i="5"/>
  <c r="K35" i="5" s="1"/>
  <c r="K10" i="5"/>
  <c r="K34" i="5" s="1"/>
  <c r="G20" i="5"/>
  <c r="G16" i="5"/>
  <c r="G12" i="5"/>
  <c r="G17" i="5"/>
  <c r="G19" i="5"/>
  <c r="G11" i="5"/>
  <c r="G18" i="5"/>
  <c r="G14" i="5"/>
  <c r="G10" i="5"/>
  <c r="G15" i="5"/>
  <c r="G13" i="5"/>
  <c r="K18" i="5"/>
  <c r="K42" i="5" s="1"/>
  <c r="M32" i="5"/>
  <c r="M28" i="5"/>
  <c r="M31" i="5"/>
  <c r="M29" i="5"/>
  <c r="M25" i="5"/>
  <c r="M26" i="5"/>
  <c r="M27" i="5"/>
  <c r="M22" i="5"/>
  <c r="M30" i="5"/>
  <c r="M23" i="5"/>
  <c r="M24" i="5"/>
  <c r="K12" i="5"/>
  <c r="K36" i="5" s="1"/>
  <c r="M20" i="5"/>
  <c r="M19" i="5"/>
  <c r="M18" i="5"/>
  <c r="M17" i="5"/>
  <c r="M16" i="5"/>
  <c r="M15" i="5"/>
  <c r="M14" i="5"/>
  <c r="M13" i="5"/>
  <c r="M12" i="5"/>
  <c r="M11" i="5"/>
  <c r="M10" i="5"/>
  <c r="K14" i="5"/>
  <c r="K38" i="5" s="1"/>
  <c r="V20" i="5"/>
  <c r="V16" i="5"/>
  <c r="V12" i="5"/>
  <c r="V17" i="5"/>
  <c r="V13" i="5"/>
  <c r="V14" i="5"/>
  <c r="V19" i="5"/>
  <c r="V11" i="5"/>
  <c r="V18" i="5"/>
  <c r="V10" i="5"/>
  <c r="V15" i="5"/>
  <c r="P17" i="5"/>
  <c r="P13" i="5"/>
  <c r="P15" i="5"/>
  <c r="P20" i="5"/>
  <c r="P18" i="5"/>
  <c r="P11" i="5"/>
  <c r="P16" i="5"/>
  <c r="P14" i="5"/>
  <c r="P19" i="5"/>
  <c r="P12" i="5"/>
  <c r="P10" i="5"/>
  <c r="K19" i="5"/>
  <c r="K43" i="5" s="1"/>
  <c r="D26" i="5"/>
  <c r="D32" i="5"/>
  <c r="D31" i="5"/>
  <c r="D30" i="5"/>
  <c r="D29" i="5"/>
  <c r="D28" i="5"/>
  <c r="D27" i="5"/>
  <c r="D25" i="5"/>
  <c r="D24" i="5"/>
  <c r="D23" i="5"/>
  <c r="D22" i="5"/>
  <c r="G32" i="5"/>
  <c r="G30" i="5"/>
  <c r="G24" i="5"/>
  <c r="G31" i="5"/>
  <c r="G28" i="5"/>
  <c r="G22" i="5"/>
  <c r="G26" i="5"/>
  <c r="G29" i="5"/>
  <c r="G23" i="5"/>
  <c r="G27" i="5"/>
  <c r="G25" i="5"/>
  <c r="S31" i="5"/>
  <c r="S27" i="5"/>
  <c r="S24" i="5"/>
  <c r="S26" i="5"/>
  <c r="S32" i="5"/>
  <c r="S28" i="5"/>
  <c r="S29" i="5"/>
  <c r="S22" i="5"/>
  <c r="S25" i="5"/>
  <c r="S23" i="5"/>
  <c r="S30" i="5"/>
  <c r="K17" i="5"/>
  <c r="K41" i="5" s="1"/>
  <c r="K20" i="5"/>
  <c r="K44" i="5" s="1"/>
  <c r="K15" i="5"/>
  <c r="K39" i="5" s="1"/>
  <c r="D19" i="5"/>
  <c r="D17" i="5"/>
  <c r="D15" i="5"/>
  <c r="D13" i="5"/>
  <c r="D11" i="5"/>
  <c r="D20" i="5"/>
  <c r="D18" i="5"/>
  <c r="D16" i="5"/>
  <c r="D14" i="5"/>
  <c r="D12" i="5"/>
  <c r="D10" i="5"/>
  <c r="D38" i="5" l="1"/>
  <c r="E14" i="5"/>
  <c r="E38" i="5" s="1"/>
  <c r="D35" i="5"/>
  <c r="E11" i="5"/>
  <c r="E35" i="5" s="1"/>
  <c r="D43" i="5"/>
  <c r="E19" i="5"/>
  <c r="E43" i="5" s="1"/>
  <c r="S54" i="5"/>
  <c r="T30" i="5"/>
  <c r="T54" i="5" s="1"/>
  <c r="S53" i="5"/>
  <c r="T29" i="5"/>
  <c r="T53" i="5" s="1"/>
  <c r="S48" i="5"/>
  <c r="T24" i="5"/>
  <c r="T48" i="5" s="1"/>
  <c r="G51" i="5"/>
  <c r="H27" i="5"/>
  <c r="H51" i="5" s="1"/>
  <c r="G46" i="5"/>
  <c r="H22" i="5"/>
  <c r="H46" i="5" s="1"/>
  <c r="G54" i="5"/>
  <c r="H30" i="5"/>
  <c r="H54" i="5" s="1"/>
  <c r="D48" i="5"/>
  <c r="E24" i="5"/>
  <c r="E48" i="5" s="1"/>
  <c r="D53" i="5"/>
  <c r="E29" i="5"/>
  <c r="E53" i="5" s="1"/>
  <c r="D50" i="5"/>
  <c r="D60" i="5"/>
  <c r="E26" i="5"/>
  <c r="P43" i="5"/>
  <c r="Q19" i="5"/>
  <c r="Q43" i="5" s="1"/>
  <c r="P42" i="5"/>
  <c r="Q18" i="5"/>
  <c r="Q42" i="5" s="1"/>
  <c r="P41" i="5"/>
  <c r="Q17" i="5"/>
  <c r="Q41" i="5" s="1"/>
  <c r="V35" i="5"/>
  <c r="W11" i="5"/>
  <c r="W35" i="5" s="1"/>
  <c r="V41" i="5"/>
  <c r="W17" i="5"/>
  <c r="W41" i="5" s="1"/>
  <c r="M37" i="5"/>
  <c r="N13" i="5"/>
  <c r="N37" i="5" s="1"/>
  <c r="M41" i="5"/>
  <c r="N17" i="5"/>
  <c r="N41" i="5" s="1"/>
  <c r="M46" i="5"/>
  <c r="N22" i="5"/>
  <c r="N46" i="5" s="1"/>
  <c r="M53" i="5"/>
  <c r="N29" i="5"/>
  <c r="N53" i="5" s="1"/>
  <c r="G38" i="5"/>
  <c r="H14" i="5"/>
  <c r="H38" i="5" s="1"/>
  <c r="G41" i="5"/>
  <c r="H17" i="5"/>
  <c r="H41" i="5" s="1"/>
  <c r="S36" i="5"/>
  <c r="T12" i="5"/>
  <c r="T36" i="5" s="1"/>
  <c r="S40" i="5"/>
  <c r="T16" i="5"/>
  <c r="T40" i="5" s="1"/>
  <c r="S44" i="5"/>
  <c r="T20" i="5"/>
  <c r="T44" i="5" s="1"/>
  <c r="P46" i="5"/>
  <c r="Q22" i="5"/>
  <c r="Q46" i="5" s="1"/>
  <c r="P51" i="5"/>
  <c r="Q27" i="5"/>
  <c r="Q51" i="5" s="1"/>
  <c r="P55" i="5"/>
  <c r="Q31" i="5"/>
  <c r="Q55" i="5" s="1"/>
  <c r="J49" i="5"/>
  <c r="K25" i="5"/>
  <c r="K49" i="5" s="1"/>
  <c r="J52" i="5"/>
  <c r="K28" i="5"/>
  <c r="K52" i="5" s="1"/>
  <c r="J56" i="5"/>
  <c r="K32" i="5"/>
  <c r="K56" i="5" s="1"/>
  <c r="V53" i="5"/>
  <c r="W29" i="5"/>
  <c r="W53" i="5" s="1"/>
  <c r="V55" i="5"/>
  <c r="W31" i="5"/>
  <c r="W55" i="5" s="1"/>
  <c r="D40" i="5"/>
  <c r="E16" i="5"/>
  <c r="E40" i="5" s="1"/>
  <c r="D37" i="5"/>
  <c r="E13" i="5"/>
  <c r="E37" i="5" s="1"/>
  <c r="S47" i="5"/>
  <c r="T23" i="5"/>
  <c r="T47" i="5" s="1"/>
  <c r="S52" i="5"/>
  <c r="T28" i="5"/>
  <c r="T52" i="5" s="1"/>
  <c r="S51" i="5"/>
  <c r="T27" i="5"/>
  <c r="T51" i="5" s="1"/>
  <c r="G47" i="5"/>
  <c r="H23" i="5"/>
  <c r="H47" i="5" s="1"/>
  <c r="G52" i="5"/>
  <c r="H28" i="5"/>
  <c r="H52" i="5" s="1"/>
  <c r="G56" i="5"/>
  <c r="H32" i="5"/>
  <c r="H56" i="5" s="1"/>
  <c r="D49" i="5"/>
  <c r="E25" i="5"/>
  <c r="E49" i="5" s="1"/>
  <c r="D54" i="5"/>
  <c r="E30" i="5"/>
  <c r="E54" i="5" s="1"/>
  <c r="P38" i="5"/>
  <c r="Q14" i="5"/>
  <c r="Q38" i="5" s="1"/>
  <c r="P44" i="5"/>
  <c r="Q20" i="5"/>
  <c r="Q44" i="5" s="1"/>
  <c r="V39" i="5"/>
  <c r="W15" i="5"/>
  <c r="W39" i="5" s="1"/>
  <c r="V43" i="5"/>
  <c r="W19" i="5"/>
  <c r="W43" i="5" s="1"/>
  <c r="V36" i="5"/>
  <c r="W12" i="5"/>
  <c r="W36" i="5" s="1"/>
  <c r="M34" i="5"/>
  <c r="N10" i="5"/>
  <c r="N34" i="5" s="1"/>
  <c r="M38" i="5"/>
  <c r="N14" i="5"/>
  <c r="N38" i="5" s="1"/>
  <c r="M42" i="5"/>
  <c r="N18" i="5"/>
  <c r="N42" i="5" s="1"/>
  <c r="M48" i="5"/>
  <c r="N24" i="5"/>
  <c r="N48" i="5" s="1"/>
  <c r="M51" i="5"/>
  <c r="N27" i="5"/>
  <c r="N51" i="5" s="1"/>
  <c r="M55" i="5"/>
  <c r="N31" i="5"/>
  <c r="N55" i="5" s="1"/>
  <c r="G37" i="5"/>
  <c r="H13" i="5"/>
  <c r="H37" i="5" s="1"/>
  <c r="G42" i="5"/>
  <c r="H18" i="5"/>
  <c r="H42" i="5" s="1"/>
  <c r="G36" i="5"/>
  <c r="H12" i="5"/>
  <c r="H36" i="5" s="1"/>
  <c r="S37" i="5"/>
  <c r="T13" i="5"/>
  <c r="T37" i="5" s="1"/>
  <c r="S41" i="5"/>
  <c r="T17" i="5"/>
  <c r="T41" i="5" s="1"/>
  <c r="D64" i="5"/>
  <c r="P50" i="5"/>
  <c r="Q26" i="5"/>
  <c r="P52" i="5"/>
  <c r="Q28" i="5"/>
  <c r="Q52" i="5" s="1"/>
  <c r="P56" i="5"/>
  <c r="Q32" i="5"/>
  <c r="Q56" i="5" s="1"/>
  <c r="D62" i="5"/>
  <c r="J50" i="5"/>
  <c r="K26" i="5"/>
  <c r="J53" i="5"/>
  <c r="K29" i="5"/>
  <c r="K53" i="5" s="1"/>
  <c r="V46" i="5"/>
  <c r="W22" i="5"/>
  <c r="W46" i="5" s="1"/>
  <c r="V56" i="5"/>
  <c r="W32" i="5"/>
  <c r="W56" i="5" s="1"/>
  <c r="V48" i="5"/>
  <c r="W24" i="5"/>
  <c r="W48" i="5" s="1"/>
  <c r="D34" i="5"/>
  <c r="E10" i="5"/>
  <c r="E34" i="5" s="1"/>
  <c r="D42" i="5"/>
  <c r="E18" i="5"/>
  <c r="E42" i="5" s="1"/>
  <c r="D39" i="5"/>
  <c r="E15" i="5"/>
  <c r="E39" i="5" s="1"/>
  <c r="S49" i="5"/>
  <c r="T25" i="5"/>
  <c r="T49" i="5" s="1"/>
  <c r="S56" i="5"/>
  <c r="T32" i="5"/>
  <c r="T56" i="5" s="1"/>
  <c r="S55" i="5"/>
  <c r="T31" i="5"/>
  <c r="T55" i="5" s="1"/>
  <c r="G53" i="5"/>
  <c r="H29" i="5"/>
  <c r="H53" i="5" s="1"/>
  <c r="G55" i="5"/>
  <c r="H31" i="5"/>
  <c r="H55" i="5" s="1"/>
  <c r="D46" i="5"/>
  <c r="E22" i="5"/>
  <c r="E46" i="5" s="1"/>
  <c r="D51" i="5"/>
  <c r="E27" i="5"/>
  <c r="E51" i="5" s="1"/>
  <c r="D55" i="5"/>
  <c r="E31" i="5"/>
  <c r="E55" i="5" s="1"/>
  <c r="P34" i="5"/>
  <c r="Q10" i="5"/>
  <c r="Q34" i="5" s="1"/>
  <c r="P40" i="5"/>
  <c r="Q16" i="5"/>
  <c r="Q40" i="5" s="1"/>
  <c r="P39" i="5"/>
  <c r="Q15" i="5"/>
  <c r="Q39" i="5" s="1"/>
  <c r="V34" i="5"/>
  <c r="W10" i="5"/>
  <c r="W34" i="5" s="1"/>
  <c r="V38" i="5"/>
  <c r="W14" i="5"/>
  <c r="W38" i="5" s="1"/>
  <c r="V40" i="5"/>
  <c r="W16" i="5"/>
  <c r="W40" i="5" s="1"/>
  <c r="M35" i="5"/>
  <c r="N11" i="5"/>
  <c r="N35" i="5" s="1"/>
  <c r="M39" i="5"/>
  <c r="N15" i="5"/>
  <c r="N39" i="5" s="1"/>
  <c r="M43" i="5"/>
  <c r="N19" i="5"/>
  <c r="N43" i="5" s="1"/>
  <c r="M47" i="5"/>
  <c r="N23" i="5"/>
  <c r="N47" i="5" s="1"/>
  <c r="D63" i="5"/>
  <c r="M50" i="5"/>
  <c r="N26" i="5"/>
  <c r="M52" i="5"/>
  <c r="N28" i="5"/>
  <c r="N52" i="5" s="1"/>
  <c r="G39" i="5"/>
  <c r="H15" i="5"/>
  <c r="H39" i="5" s="1"/>
  <c r="G35" i="5"/>
  <c r="H11" i="5"/>
  <c r="H35" i="5" s="1"/>
  <c r="G40" i="5"/>
  <c r="H16" i="5"/>
  <c r="H40" i="5" s="1"/>
  <c r="S34" i="5"/>
  <c r="T10" i="5"/>
  <c r="T34" i="5" s="1"/>
  <c r="S38" i="5"/>
  <c r="T14" i="5"/>
  <c r="T38" i="5" s="1"/>
  <c r="S42" i="5"/>
  <c r="T18" i="5"/>
  <c r="T42" i="5" s="1"/>
  <c r="P48" i="5"/>
  <c r="Q24" i="5"/>
  <c r="Q48" i="5" s="1"/>
  <c r="P53" i="5"/>
  <c r="Q29" i="5"/>
  <c r="Q53" i="5" s="1"/>
  <c r="J46" i="5"/>
  <c r="K22" i="5"/>
  <c r="K46" i="5" s="1"/>
  <c r="J48" i="5"/>
  <c r="K24" i="5"/>
  <c r="K48" i="5" s="1"/>
  <c r="J54" i="5"/>
  <c r="K30" i="5"/>
  <c r="K54" i="5" s="1"/>
  <c r="V52" i="5"/>
  <c r="W28" i="5"/>
  <c r="W52" i="5" s="1"/>
  <c r="V49" i="5"/>
  <c r="W25" i="5"/>
  <c r="W49" i="5" s="1"/>
  <c r="V54" i="5"/>
  <c r="W30" i="5"/>
  <c r="W54" i="5" s="1"/>
  <c r="D36" i="5"/>
  <c r="E12" i="5"/>
  <c r="E36" i="5" s="1"/>
  <c r="D44" i="5"/>
  <c r="E20" i="5"/>
  <c r="E44" i="5" s="1"/>
  <c r="D41" i="5"/>
  <c r="E17" i="5"/>
  <c r="E41" i="5" s="1"/>
  <c r="S46" i="5"/>
  <c r="T22" i="5"/>
  <c r="T46" i="5" s="1"/>
  <c r="D65" i="5"/>
  <c r="S50" i="5"/>
  <c r="T26" i="5"/>
  <c r="G49" i="5"/>
  <c r="H25" i="5"/>
  <c r="H49" i="5" s="1"/>
  <c r="D61" i="5"/>
  <c r="G50" i="5"/>
  <c r="H26" i="5"/>
  <c r="G48" i="5"/>
  <c r="H24" i="5"/>
  <c r="H48" i="5" s="1"/>
  <c r="D47" i="5"/>
  <c r="E23" i="5"/>
  <c r="E47" i="5" s="1"/>
  <c r="D52" i="5"/>
  <c r="E28" i="5"/>
  <c r="E52" i="5" s="1"/>
  <c r="D56" i="5"/>
  <c r="E32" i="5"/>
  <c r="E56" i="5" s="1"/>
  <c r="P36" i="5"/>
  <c r="Q12" i="5"/>
  <c r="Q36" i="5" s="1"/>
  <c r="P35" i="5"/>
  <c r="Q11" i="5"/>
  <c r="Q35" i="5" s="1"/>
  <c r="P37" i="5"/>
  <c r="Q13" i="5"/>
  <c r="Q37" i="5" s="1"/>
  <c r="V42" i="5"/>
  <c r="W18" i="5"/>
  <c r="W42" i="5" s="1"/>
  <c r="V37" i="5"/>
  <c r="W13" i="5"/>
  <c r="W37" i="5" s="1"/>
  <c r="V44" i="5"/>
  <c r="W20" i="5"/>
  <c r="W44" i="5" s="1"/>
  <c r="M36" i="5"/>
  <c r="N12" i="5"/>
  <c r="N36" i="5" s="1"/>
  <c r="M40" i="5"/>
  <c r="N16" i="5"/>
  <c r="N40" i="5" s="1"/>
  <c r="M44" i="5"/>
  <c r="N20" i="5"/>
  <c r="N44" i="5" s="1"/>
  <c r="M54" i="5"/>
  <c r="N30" i="5"/>
  <c r="N54" i="5" s="1"/>
  <c r="M49" i="5"/>
  <c r="N25" i="5"/>
  <c r="N49" i="5" s="1"/>
  <c r="M56" i="5"/>
  <c r="N32" i="5"/>
  <c r="N56" i="5" s="1"/>
  <c r="G34" i="5"/>
  <c r="H10" i="5"/>
  <c r="H34" i="5" s="1"/>
  <c r="G43" i="5"/>
  <c r="H19" i="5"/>
  <c r="H43" i="5" s="1"/>
  <c r="G44" i="5"/>
  <c r="H20" i="5"/>
  <c r="H44" i="5" s="1"/>
  <c r="S35" i="5"/>
  <c r="T11" i="5"/>
  <c r="T35" i="5" s="1"/>
  <c r="S39" i="5"/>
  <c r="T15" i="5"/>
  <c r="T39" i="5" s="1"/>
  <c r="S43" i="5"/>
  <c r="T19" i="5"/>
  <c r="T43" i="5" s="1"/>
  <c r="P49" i="5"/>
  <c r="Q25" i="5"/>
  <c r="Q49" i="5" s="1"/>
  <c r="P47" i="5"/>
  <c r="Q23" i="5"/>
  <c r="Q47" i="5" s="1"/>
  <c r="P54" i="5"/>
  <c r="Q30" i="5"/>
  <c r="Q54" i="5" s="1"/>
  <c r="J47" i="5"/>
  <c r="K23" i="5"/>
  <c r="K47" i="5" s="1"/>
  <c r="J51" i="5"/>
  <c r="K27" i="5"/>
  <c r="K51" i="5" s="1"/>
  <c r="J55" i="5"/>
  <c r="K31" i="5"/>
  <c r="K55" i="5" s="1"/>
  <c r="V47" i="5"/>
  <c r="W23" i="5"/>
  <c r="W47" i="5" s="1"/>
  <c r="V51" i="5"/>
  <c r="W27" i="5"/>
  <c r="W51" i="5" s="1"/>
  <c r="V50" i="5"/>
  <c r="D66" i="5"/>
  <c r="W26" i="5"/>
  <c r="E65" i="5" l="1"/>
  <c r="T50" i="5"/>
  <c r="E63" i="5"/>
  <c r="N50" i="5"/>
  <c r="Q50" i="5"/>
  <c r="E64" i="5"/>
  <c r="W50" i="5"/>
  <c r="E66" i="5"/>
  <c r="E62" i="5"/>
  <c r="K50" i="5"/>
  <c r="E61" i="5"/>
  <c r="H50" i="5"/>
  <c r="E60" i="5"/>
  <c r="E5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Dave</author>
  </authors>
  <commentList>
    <comment ref="C5" authorId="0" shapeId="0" xr:uid="{00000000-0006-0000-0200-000001000000}">
      <text>
        <r>
          <rPr>
            <b/>
            <sz val="9"/>
            <color indexed="81"/>
            <rFont val="Tahoma"/>
            <family val="2"/>
          </rPr>
          <t>Dave:</t>
        </r>
        <r>
          <rPr>
            <sz val="9"/>
            <color indexed="81"/>
            <rFont val="Tahoma"/>
            <family val="2"/>
          </rPr>
          <t xml:space="preserve">
Put distances short of mark as a negative number</t>
        </r>
      </text>
    </comment>
  </commentList>
</comments>
</file>

<file path=xl/sharedStrings.xml><?xml version="1.0" encoding="utf-8"?>
<sst xmlns="http://schemas.openxmlformats.org/spreadsheetml/2006/main" count="34" uniqueCount="34">
  <si>
    <t>Name</t>
  </si>
  <si>
    <t>Total score</t>
  </si>
  <si>
    <t>Precision Landing Score Card</t>
  </si>
  <si>
    <t>Score</t>
  </si>
  <si>
    <t>Distance</t>
  </si>
  <si>
    <t>Distance ^2</t>
  </si>
  <si>
    <t>Slope</t>
  </si>
  <si>
    <t>Intercept</t>
  </si>
  <si>
    <t>Lateral Offset</t>
  </si>
  <si>
    <t>Short of Mark</t>
  </si>
  <si>
    <t>Past Mark</t>
  </si>
  <si>
    <t>Score = Intercept + Slope * Distance^2</t>
  </si>
  <si>
    <t>Xmin</t>
  </si>
  <si>
    <t>Xmax</t>
  </si>
  <si>
    <t>Precision Landing Competition</t>
  </si>
  <si>
    <t>For the competition you can use your own or club glider, if you are not yet solo you can certainly do it with a winch rated instructor.</t>
  </si>
  <si>
    <t>A line will be marked down the field with a line across it marking the exact desired touch down point.</t>
  </si>
  <si>
    <t>The scoring is made up of two components. The accuracy to the line running down the field, and the accuracy to the line running across the field.</t>
  </si>
  <si>
    <t>The main wheel is the wheel we are concerned with for points.</t>
  </si>
  <si>
    <t>Entry is free and the winner gets a certificate.</t>
  </si>
  <si>
    <t>This will be run each day as a separate competition.</t>
  </si>
  <si>
    <t>Besides the usual instructors and duty pilots, competitors and others will have to help tow gliders back to the launch point, wing run and judge and keep entries and record results..</t>
  </si>
  <si>
    <t>It would be handy to have two hand held radios to communicate between the touchdown area and the caravan on 133.55</t>
  </si>
  <si>
    <t>This is designed to be a fun day in the sun. I hope you all enjoy it.</t>
  </si>
  <si>
    <t>Cheers</t>
  </si>
  <si>
    <t>Bill Mace</t>
  </si>
  <si>
    <t>Club Captain</t>
  </si>
  <si>
    <t>The rules:</t>
  </si>
  <si>
    <t>Any deemed to be heavy will receive no points. (So if you are going to have to plonk it down hard to hit the target you will receive no points, you might just as well do a tidy landing further down the field.)</t>
  </si>
  <si>
    <t>Each landing will be observed by a judge at the landing point. The judges word is final.</t>
  </si>
  <si>
    <t>There is a pampas grass “fence” before the touch down point. Touching or brushing this is zero points. Wrecking the fence is a shout at the bar that evening!</t>
  </si>
  <si>
    <t>Distance left or right of mark</t>
  </si>
  <si>
    <t>Distance past mark</t>
  </si>
  <si>
    <t>(amended Dave Dennison)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</si>
</sst>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1"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6"/>
      <color theme="1"/>
      <name val="Calibri"/>
      <family val="2"/>
      <scheme val="minor"/>
    </font>
    <font>
      <b/>
      <sz val="12"/>
      <color theme="0"/>
      <name val="Calibri"/>
      <family val="2"/>
      <scheme val="minor"/>
    </font>
    <font>
      <i/>
      <sz val="12"/>
      <color theme="1"/>
      <name val="Calibri"/>
      <family val="2"/>
      <scheme val="minor"/>
    </font>
    <font>
      <sz val="12"/>
      <color theme="0"/>
      <name val="Calibri"/>
      <family val="2"/>
      <scheme val="minor"/>
    </font>
    <font>
      <b/>
      <sz val="14"/>
      <color theme="1"/>
      <name val="Calibri"/>
      <family val="2"/>
      <scheme val="minor"/>
    </font>
    <font>
      <sz val="9"/>
      <color indexed="81"/>
      <name val="Tahoma"/>
      <family val="2"/>
    </font>
    <font>
      <b/>
      <sz val="9"/>
      <color indexed="81"/>
      <name val="Tahoma"/>
      <family val="2"/>
    </font>
  </fonts>
  <fills count="7">
    <fill>
      <patternFill patternType="none"/>
    </fill>
    <fill>
      <patternFill patternType="gray125"/>
    </fill>
    <fill>
      <patternFill patternType="solid">
        <fgColor theme="4" tint="0.399975585192419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4" tint="-0.49998474074526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3">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60">
    <xf numFmtId="0" fontId="0" fillId="0" borderId="0" xfId="0"/>
    <xf numFmtId="0" fontId="4" fillId="0" borderId="0" xfId="0" applyFont="1"/>
    <xf numFmtId="2" fontId="0" fillId="0" borderId="0" xfId="0" applyNumberFormat="1" applyAlignment="1">
      <alignment horizontal="center"/>
    </xf>
    <xf numFmtId="2" fontId="0" fillId="0" borderId="0" xfId="0" applyNumberFormat="1" applyAlignment="1">
      <alignment horizontal="left"/>
    </xf>
    <xf numFmtId="2" fontId="0" fillId="0" borderId="0" xfId="0" applyNumberFormat="1"/>
    <xf numFmtId="164" fontId="0" fillId="0" borderId="0" xfId="0" applyNumberFormat="1"/>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0" fillId="3" borderId="5" xfId="0" applyFill="1" applyBorder="1" applyAlignment="1">
      <alignment horizontal="centerContinuous" vertical="center"/>
    </xf>
    <xf numFmtId="0" fontId="0" fillId="3" borderId="6" xfId="0" applyFill="1" applyBorder="1" applyAlignment="1">
      <alignment horizontal="centerContinuous" vertical="center"/>
    </xf>
    <xf numFmtId="0" fontId="0" fillId="3" borderId="7" xfId="0" applyFill="1" applyBorder="1" applyAlignment="1">
      <alignment horizontal="center" vertical="center"/>
    </xf>
    <xf numFmtId="0" fontId="0" fillId="3" borderId="1"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2" fontId="0" fillId="3" borderId="3" xfId="0" applyNumberFormat="1" applyFill="1" applyBorder="1" applyAlignment="1">
      <alignment horizontal="center" vertical="center"/>
    </xf>
    <xf numFmtId="0" fontId="0" fillId="4" borderId="5" xfId="0" applyFill="1" applyBorder="1" applyAlignment="1">
      <alignment horizontal="centerContinuous" vertical="center"/>
    </xf>
    <xf numFmtId="0" fontId="0" fillId="4" borderId="7" xfId="0" applyFill="1" applyBorder="1" applyAlignment="1">
      <alignment horizontal="center" vertical="center"/>
    </xf>
    <xf numFmtId="0" fontId="0" fillId="4" borderId="1" xfId="0" applyFill="1" applyBorder="1" applyAlignment="1">
      <alignment horizontal="center" vertical="center"/>
    </xf>
    <xf numFmtId="0" fontId="0" fillId="4" borderId="18" xfId="0" applyFill="1" applyBorder="1" applyAlignment="1">
      <alignment horizontal="center" vertical="center"/>
    </xf>
    <xf numFmtId="0" fontId="0" fillId="4" borderId="3" xfId="0" applyFill="1" applyBorder="1" applyAlignment="1">
      <alignment horizontal="center" vertical="center"/>
    </xf>
    <xf numFmtId="2" fontId="0" fillId="4" borderId="3" xfId="0" applyNumberFormat="1" applyFill="1" applyBorder="1" applyAlignment="1">
      <alignment horizontal="center" vertical="center"/>
    </xf>
    <xf numFmtId="0" fontId="0" fillId="5" borderId="5" xfId="0" applyFill="1" applyBorder="1" applyAlignment="1">
      <alignment horizontal="centerContinuous" vertical="center"/>
    </xf>
    <xf numFmtId="0" fontId="0" fillId="5" borderId="7" xfId="0" applyFill="1" applyBorder="1" applyAlignment="1">
      <alignment horizontal="center" vertical="center"/>
    </xf>
    <xf numFmtId="0" fontId="0" fillId="5" borderId="1" xfId="0" applyFill="1" applyBorder="1" applyAlignment="1">
      <alignment horizontal="center" vertical="center"/>
    </xf>
    <xf numFmtId="0" fontId="0" fillId="5" borderId="11" xfId="0" applyFill="1" applyBorder="1" applyAlignment="1">
      <alignment horizontal="center" vertical="center"/>
    </xf>
    <xf numFmtId="0" fontId="0" fillId="5" borderId="12" xfId="0" applyFill="1" applyBorder="1" applyAlignment="1">
      <alignment horizontal="center" vertical="center"/>
    </xf>
    <xf numFmtId="0" fontId="6" fillId="0" borderId="0" xfId="0" applyFont="1"/>
    <xf numFmtId="0" fontId="1" fillId="3" borderId="4" xfId="0" applyFont="1" applyFill="1" applyBorder="1" applyAlignment="1">
      <alignment horizontal="centerContinuous" vertical="center"/>
    </xf>
    <xf numFmtId="0" fontId="1" fillId="4" borderId="4" xfId="0" applyFont="1" applyFill="1" applyBorder="1" applyAlignment="1">
      <alignment horizontal="centerContinuous" vertical="center"/>
    </xf>
    <xf numFmtId="0" fontId="1" fillId="5" borderId="4" xfId="0" applyFont="1" applyFill="1" applyBorder="1" applyAlignment="1">
      <alignment horizontal="centerContinuous" vertical="center"/>
    </xf>
    <xf numFmtId="2" fontId="0" fillId="4" borderId="6" xfId="0" applyNumberFormat="1" applyFill="1" applyBorder="1" applyAlignment="1">
      <alignment horizontal="centerContinuous" vertical="center"/>
    </xf>
    <xf numFmtId="2" fontId="0" fillId="4" borderId="19" xfId="0" applyNumberFormat="1" applyFill="1" applyBorder="1" applyAlignment="1">
      <alignment horizontal="center" vertical="center"/>
    </xf>
    <xf numFmtId="2" fontId="0" fillId="5" borderId="6" xfId="0" applyNumberFormat="1" applyFill="1" applyBorder="1" applyAlignment="1">
      <alignment horizontal="centerContinuous" vertical="center"/>
    </xf>
    <xf numFmtId="0" fontId="0" fillId="2" borderId="13" xfId="0" applyFont="1" applyFill="1" applyBorder="1"/>
    <xf numFmtId="2" fontId="0" fillId="2" borderId="2" xfId="0" applyNumberFormat="1" applyFont="1" applyFill="1" applyBorder="1"/>
    <xf numFmtId="0" fontId="5" fillId="6" borderId="8" xfId="0" applyFont="1" applyFill="1" applyBorder="1" applyAlignment="1">
      <alignment vertical="center"/>
    </xf>
    <xf numFmtId="0" fontId="7" fillId="0" borderId="0" xfId="0" applyFont="1"/>
    <xf numFmtId="2" fontId="7" fillId="0" borderId="0" xfId="0" applyNumberFormat="1" applyFont="1"/>
    <xf numFmtId="2" fontId="0" fillId="3" borderId="20" xfId="0" applyNumberFormat="1" applyFill="1" applyBorder="1" applyAlignment="1">
      <alignment horizontal="center" vertical="center"/>
    </xf>
    <xf numFmtId="2" fontId="0" fillId="3" borderId="21" xfId="0" applyNumberFormat="1" applyFill="1" applyBorder="1" applyAlignment="1">
      <alignment horizontal="center" vertical="center"/>
    </xf>
    <xf numFmtId="2" fontId="0" fillId="3" borderId="19" xfId="0" applyNumberFormat="1" applyFill="1" applyBorder="1" applyAlignment="1">
      <alignment horizontal="center" vertical="center"/>
    </xf>
    <xf numFmtId="2" fontId="0" fillId="4" borderId="20" xfId="0" applyNumberFormat="1" applyFill="1" applyBorder="1" applyAlignment="1">
      <alignment horizontal="center" vertical="center"/>
    </xf>
    <xf numFmtId="2" fontId="0" fillId="4" borderId="21" xfId="0" applyNumberFormat="1" applyFill="1" applyBorder="1" applyAlignment="1">
      <alignment horizontal="center" vertical="center"/>
    </xf>
    <xf numFmtId="2" fontId="0" fillId="5" borderId="3" xfId="0" applyNumberFormat="1" applyFill="1" applyBorder="1" applyAlignment="1">
      <alignment horizontal="center" vertical="center"/>
    </xf>
    <xf numFmtId="2" fontId="0" fillId="5" borderId="19" xfId="0" applyNumberFormat="1" applyFill="1" applyBorder="1" applyAlignment="1">
      <alignment horizontal="center" vertical="center"/>
    </xf>
    <xf numFmtId="2" fontId="0" fillId="5" borderId="20" xfId="0" applyNumberFormat="1" applyFill="1" applyBorder="1" applyAlignment="1">
      <alignment horizontal="center" vertical="center"/>
    </xf>
    <xf numFmtId="2" fontId="0" fillId="5" borderId="21" xfId="0" applyNumberFormat="1" applyFill="1" applyBorder="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Font="1"/>
    <xf numFmtId="0" fontId="0" fillId="0" borderId="0" xfId="0" applyFont="1" applyAlignment="1">
      <alignment wrapText="1"/>
    </xf>
    <xf numFmtId="0" fontId="0" fillId="0" borderId="0" xfId="0" applyFont="1" applyAlignment="1">
      <alignment horizontal="center" vertical="center"/>
    </xf>
    <xf numFmtId="0" fontId="8" fillId="0" borderId="0" xfId="0" applyFont="1" applyAlignment="1">
      <alignment horizontal="centerContinuous" vertical="center"/>
    </xf>
    <xf numFmtId="0" fontId="0" fillId="0" borderId="0" xfId="0" applyFont="1" applyAlignment="1">
      <alignment horizontal="centerContinuous" vertical="center"/>
    </xf>
    <xf numFmtId="1" fontId="0" fillId="0" borderId="0" xfId="0" applyNumberFormat="1" applyAlignment="1">
      <alignment horizontal="center"/>
    </xf>
    <xf numFmtId="1" fontId="0" fillId="2" borderId="14" xfId="0" applyNumberFormat="1" applyFill="1" applyBorder="1" applyAlignment="1">
      <alignment horizontal="center"/>
    </xf>
    <xf numFmtId="2" fontId="5" fillId="6" borderId="9" xfId="0" applyNumberFormat="1" applyFont="1" applyFill="1" applyBorder="1" applyAlignment="1">
      <alignment horizontal="center" vertical="center" wrapText="1"/>
    </xf>
    <xf numFmtId="1" fontId="5" fillId="6" borderId="10" xfId="0" applyNumberFormat="1" applyFont="1" applyFill="1" applyBorder="1" applyAlignment="1">
      <alignment horizontal="center" vertical="center" wrapText="1"/>
    </xf>
  </cellXfs>
  <cellStyles count="2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Normal" xfId="0" builtinId="0"/>
  </cellStyles>
  <dxfs count="1">
    <dxf>
      <font>
        <color theme="4" tint="0.39994506668294322"/>
      </font>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2.xml"/><Relationship Id="rId7" Type="http://schemas.openxmlformats.org/officeDocument/2006/relationships/styles" Target="styles.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4.xml"/><Relationship Id="rId4" Type="http://schemas.openxmlformats.org/officeDocument/2006/relationships/worksheet" Target="worksheets/sheet3.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PGC Precision Landing Scoring Chart</a:t>
            </a:r>
          </a:p>
        </c:rich>
      </c:tx>
      <c:overlay val="0"/>
    </c:title>
    <c:autoTitleDeleted val="0"/>
    <c:plotArea>
      <c:layout/>
      <c:scatterChart>
        <c:scatterStyle val="smoothMarker"/>
        <c:varyColors val="0"/>
        <c:ser>
          <c:idx val="0"/>
          <c:order val="0"/>
          <c:spPr>
            <a:ln>
              <a:solidFill>
                <a:schemeClr val="tx1"/>
              </a:solidFill>
            </a:ln>
          </c:spPr>
          <c:marker>
            <c:symbol val="none"/>
          </c:marker>
          <c:xVal>
            <c:numRef>
              <c:f>#REF!</c:f>
            </c:numRef>
          </c:xVal>
          <c:yVal>
            <c:numRef>
              <c:f>#REF!</c:f>
              <c:numCache>
                <c:formatCode>General</c:formatCode>
                <c:ptCount val="1"/>
                <c:pt idx="0">
                  <c:v>1</c:v>
                </c:pt>
              </c:numCache>
            </c:numRef>
          </c:yVal>
          <c:smooth val="1"/>
          <c:extLst>
            <c:ext xmlns:c16="http://schemas.microsoft.com/office/drawing/2014/chart" uri="{C3380CC4-5D6E-409C-BE32-E72D297353CC}">
              <c16:uniqueId val="{00000000-77C4-4223-860E-717A68E6CECB}"/>
            </c:ext>
          </c:extLst>
        </c:ser>
        <c:ser>
          <c:idx val="1"/>
          <c:order val="1"/>
          <c:spPr>
            <a:ln>
              <a:solidFill>
                <a:schemeClr val="tx1"/>
              </a:solidFill>
            </a:ln>
          </c:spPr>
          <c:marker>
            <c:symbol val="none"/>
          </c:marker>
          <c:xVal>
            <c:numRef>
              <c:f>#REF!</c:f>
            </c:numRef>
          </c:xVal>
          <c:yVal>
            <c:numRef>
              <c:f>#REF!</c:f>
              <c:numCache>
                <c:formatCode>General</c:formatCode>
                <c:ptCount val="1"/>
                <c:pt idx="0">
                  <c:v>1</c:v>
                </c:pt>
              </c:numCache>
            </c:numRef>
          </c:yVal>
          <c:smooth val="1"/>
          <c:extLst>
            <c:ext xmlns:c16="http://schemas.microsoft.com/office/drawing/2014/chart" uri="{C3380CC4-5D6E-409C-BE32-E72D297353CC}">
              <c16:uniqueId val="{00000001-77C4-4223-860E-717A68E6CECB}"/>
            </c:ext>
          </c:extLst>
        </c:ser>
        <c:ser>
          <c:idx val="2"/>
          <c:order val="2"/>
          <c:tx>
            <c:v>TARGET</c:v>
          </c:tx>
          <c:spPr>
            <a:ln>
              <a:noFill/>
            </a:ln>
          </c:spPr>
          <c:marker>
            <c:symbol val="diamond"/>
            <c:size val="8"/>
            <c:spPr>
              <a:solidFill>
                <a:srgbClr val="FF0000"/>
              </a:solidFill>
            </c:spPr>
          </c:marker>
          <c:xVal>
            <c:numRef>
              <c:f>'Chart Data'!$A$10</c:f>
              <c:numCache>
                <c:formatCode>General</c:formatCode>
                <c:ptCount val="1"/>
                <c:pt idx="0">
                  <c:v>0</c:v>
                </c:pt>
              </c:numCache>
            </c:numRef>
          </c:xVal>
          <c:yVal>
            <c:numRef>
              <c:f>'Chart Data'!$B$10</c:f>
              <c:numCache>
                <c:formatCode>General</c:formatCode>
                <c:ptCount val="1"/>
                <c:pt idx="0">
                  <c:v>0</c:v>
                </c:pt>
              </c:numCache>
            </c:numRef>
          </c:yVal>
          <c:smooth val="1"/>
          <c:extLst>
            <c:ext xmlns:c16="http://schemas.microsoft.com/office/drawing/2014/chart" uri="{C3380CC4-5D6E-409C-BE32-E72D297353CC}">
              <c16:uniqueId val="{00000002-77C4-4223-860E-717A68E6CECB}"/>
            </c:ext>
          </c:extLst>
        </c:ser>
        <c:ser>
          <c:idx val="9"/>
          <c:order val="3"/>
          <c:tx>
            <c:v>95 pts</c:v>
          </c:tx>
          <c:marker>
            <c:symbol val="none"/>
          </c:marker>
          <c:xVal>
            <c:numRef>
              <c:f>'Chart Data'!$D$10:$D$56</c:f>
              <c:numCache>
                <c:formatCode>0.00</c:formatCode>
                <c:ptCount val="47"/>
                <c:pt idx="0">
                  <c:v>-1.5811386719703067</c:v>
                </c:pt>
                <c:pt idx="1">
                  <c:v>-1.5653274417833478</c:v>
                </c:pt>
                <c:pt idx="2">
                  <c:v>-1.5495160534825059</c:v>
                </c:pt>
                <c:pt idx="3">
                  <c:v>-1.5178932768808222</c:v>
                </c:pt>
                <c:pt idx="4">
                  <c:v>-1.4546477236774547</c:v>
                </c:pt>
                <c:pt idx="5">
                  <c:v>-1.2649110640673518</c:v>
                </c:pt>
                <c:pt idx="6">
                  <c:v>-0.94868329805051388</c:v>
                </c:pt>
                <c:pt idx="7">
                  <c:v>-0.63245553203367599</c:v>
                </c:pt>
                <c:pt idx="8">
                  <c:v>-0.316227766016838</c:v>
                </c:pt>
                <c:pt idx="9">
                  <c:v>-0.158113883008419</c:v>
                </c:pt>
                <c:pt idx="10">
                  <c:v>0</c:v>
                </c:pt>
                <c:pt idx="12">
                  <c:v>9.4868234936816455E-6</c:v>
                </c:pt>
                <c:pt idx="13">
                  <c:v>1.8973646987363291</c:v>
                </c:pt>
                <c:pt idx="14">
                  <c:v>2.8460470481044937</c:v>
                </c:pt>
                <c:pt idx="15">
                  <c:v>4.743411746840823</c:v>
                </c:pt>
                <c:pt idx="16">
                  <c:v>6.6407764455771519</c:v>
                </c:pt>
                <c:pt idx="17">
                  <c:v>7.5894587949453163</c:v>
                </c:pt>
                <c:pt idx="18">
                  <c:v>8.7278776141871131</c:v>
                </c:pt>
                <c:pt idx="19">
                  <c:v>9.1073505539343795</c:v>
                </c:pt>
                <c:pt idx="20">
                  <c:v>9.2970870238080128</c:v>
                </c:pt>
                <c:pt idx="21">
                  <c:v>9.3919552587448294</c:v>
                </c:pt>
                <c:pt idx="22">
                  <c:v>9.4868329805051381</c:v>
                </c:pt>
                <c:pt idx="24">
                  <c:v>-1.5811386719703067</c:v>
                </c:pt>
                <c:pt idx="25">
                  <c:v>-1.5653274417833478</c:v>
                </c:pt>
                <c:pt idx="26">
                  <c:v>-1.5495160534825059</c:v>
                </c:pt>
                <c:pt idx="27">
                  <c:v>-1.5178932768808222</c:v>
                </c:pt>
                <c:pt idx="28">
                  <c:v>-1.4546477236774547</c:v>
                </c:pt>
                <c:pt idx="29">
                  <c:v>-1.2649110640673518</c:v>
                </c:pt>
                <c:pt idx="30">
                  <c:v>-0.94868329805051388</c:v>
                </c:pt>
                <c:pt idx="31">
                  <c:v>-0.63245553203367599</c:v>
                </c:pt>
                <c:pt idx="32">
                  <c:v>-0.316227766016838</c:v>
                </c:pt>
                <c:pt idx="33">
                  <c:v>-0.158113883008419</c:v>
                </c:pt>
                <c:pt idx="34">
                  <c:v>0</c:v>
                </c:pt>
                <c:pt idx="36">
                  <c:v>9.4868234936816455E-6</c:v>
                </c:pt>
                <c:pt idx="37">
                  <c:v>1.8973646987363291</c:v>
                </c:pt>
                <c:pt idx="38">
                  <c:v>2.8460470481044937</c:v>
                </c:pt>
                <c:pt idx="39">
                  <c:v>4.743411746840823</c:v>
                </c:pt>
                <c:pt idx="40">
                  <c:v>6.6407764455771519</c:v>
                </c:pt>
                <c:pt idx="41">
                  <c:v>7.5894587949453163</c:v>
                </c:pt>
                <c:pt idx="42">
                  <c:v>8.7278776141871131</c:v>
                </c:pt>
                <c:pt idx="43">
                  <c:v>9.1073505539343795</c:v>
                </c:pt>
                <c:pt idx="44">
                  <c:v>9.2970870238080128</c:v>
                </c:pt>
                <c:pt idx="45">
                  <c:v>9.3919552587448294</c:v>
                </c:pt>
                <c:pt idx="46">
                  <c:v>9.4868329805051381</c:v>
                </c:pt>
              </c:numCache>
            </c:numRef>
          </c:xVal>
          <c:yVal>
            <c:numRef>
              <c:f>'Chart Data'!$E$10:$E$56</c:f>
              <c:numCache>
                <c:formatCode>0.000</c:formatCode>
                <c:ptCount val="47"/>
                <c:pt idx="0">
                  <c:v>2.8284270546037231E-3</c:v>
                </c:pt>
                <c:pt idx="1">
                  <c:v>0.89218832092781808</c:v>
                </c:pt>
                <c:pt idx="2">
                  <c:v>1.2585706178041831</c:v>
                </c:pt>
                <c:pt idx="3">
                  <c:v>1.7708754896942913</c:v>
                </c:pt>
                <c:pt idx="4">
                  <c:v>2.478709341572745</c:v>
                </c:pt>
                <c:pt idx="5">
                  <c:v>3.7947331922020551</c:v>
                </c:pt>
                <c:pt idx="6">
                  <c:v>5.0596442562694071</c:v>
                </c:pt>
                <c:pt idx="7">
                  <c:v>5.7965506984757749</c:v>
                </c:pt>
                <c:pt idx="8">
                  <c:v>6.1967733539318672</c:v>
                </c:pt>
                <c:pt idx="9">
                  <c:v>6.2928530890209098</c:v>
                </c:pt>
                <c:pt idx="10">
                  <c:v>6.324555320336759</c:v>
                </c:pt>
                <c:pt idx="12">
                  <c:v>6.3245553203335962</c:v>
                </c:pt>
                <c:pt idx="13">
                  <c:v>6.1967736121303636</c:v>
                </c:pt>
                <c:pt idx="14">
                  <c:v>6.0332418482926071</c:v>
                </c:pt>
                <c:pt idx="15">
                  <c:v>5.4772274007904764</c:v>
                </c:pt>
                <c:pt idx="16">
                  <c:v>4.5166402557588308</c:v>
                </c:pt>
                <c:pt idx="17">
                  <c:v>3.7947399383782807</c:v>
                </c:pt>
                <c:pt idx="18">
                  <c:v>2.4787230002358949</c:v>
                </c:pt>
                <c:pt idx="19">
                  <c:v>1.7708963063627987</c:v>
                </c:pt>
                <c:pt idx="20">
                  <c:v>1.2586011409039577</c:v>
                </c:pt>
                <c:pt idx="21">
                  <c:v>0.89223226117551724</c:v>
                </c:pt>
                <c:pt idx="22">
                  <c:v>0</c:v>
                </c:pt>
                <c:pt idx="24">
                  <c:v>-2.8284270546037231E-3</c:v>
                </c:pt>
                <c:pt idx="25">
                  <c:v>-0.89218832092781808</c:v>
                </c:pt>
                <c:pt idx="26">
                  <c:v>-1.2585706178041831</c:v>
                </c:pt>
                <c:pt idx="27">
                  <c:v>-1.7708754896942913</c:v>
                </c:pt>
                <c:pt idx="28">
                  <c:v>-2.478709341572745</c:v>
                </c:pt>
                <c:pt idx="29">
                  <c:v>-3.7947331922020551</c:v>
                </c:pt>
                <c:pt idx="30">
                  <c:v>-5.0596442562694071</c:v>
                </c:pt>
                <c:pt idx="31">
                  <c:v>-5.7965506984757749</c:v>
                </c:pt>
                <c:pt idx="32">
                  <c:v>-6.1967733539318672</c:v>
                </c:pt>
                <c:pt idx="33">
                  <c:v>-6.2928530890209098</c:v>
                </c:pt>
                <c:pt idx="34">
                  <c:v>-6.324555320336759</c:v>
                </c:pt>
                <c:pt idx="36">
                  <c:v>-6.3245553203335962</c:v>
                </c:pt>
                <c:pt idx="37">
                  <c:v>-6.1967736121303636</c:v>
                </c:pt>
                <c:pt idx="38">
                  <c:v>-6.0332418482926071</c:v>
                </c:pt>
                <c:pt idx="39">
                  <c:v>-5.4772274007904764</c:v>
                </c:pt>
                <c:pt idx="40">
                  <c:v>-4.5166402557588308</c:v>
                </c:pt>
                <c:pt idx="41">
                  <c:v>-3.7947399383782807</c:v>
                </c:pt>
                <c:pt idx="42">
                  <c:v>-2.4787230002358949</c:v>
                </c:pt>
                <c:pt idx="43">
                  <c:v>-1.7708963063627987</c:v>
                </c:pt>
                <c:pt idx="44">
                  <c:v>-1.2586011409039577</c:v>
                </c:pt>
                <c:pt idx="45">
                  <c:v>-0.89223226117551724</c:v>
                </c:pt>
                <c:pt idx="46">
                  <c:v>0</c:v>
                </c:pt>
              </c:numCache>
            </c:numRef>
          </c:yVal>
          <c:smooth val="1"/>
          <c:extLst>
            <c:ext xmlns:c16="http://schemas.microsoft.com/office/drawing/2014/chart" uri="{C3380CC4-5D6E-409C-BE32-E72D297353CC}">
              <c16:uniqueId val="{00000003-77C4-4223-860E-717A68E6CECB}"/>
            </c:ext>
          </c:extLst>
        </c:ser>
        <c:ser>
          <c:idx val="3"/>
          <c:order val="4"/>
          <c:tx>
            <c:v>90 pts</c:v>
          </c:tx>
          <c:marker>
            <c:symbol val="none"/>
          </c:marker>
          <c:xVal>
            <c:numRef>
              <c:f>'Chart Data'!$G$10:$G$56</c:f>
              <c:numCache>
                <c:formatCode>0.00</c:formatCode>
                <c:ptCount val="47"/>
                <c:pt idx="0">
                  <c:v>-2.2360677538929918</c:v>
                </c:pt>
                <c:pt idx="1">
                  <c:v>-2.2137072977247918</c:v>
                </c:pt>
                <c:pt idx="2">
                  <c:v>-2.1913466179497938</c:v>
                </c:pt>
                <c:pt idx="3">
                  <c:v>-2.1466252583997982</c:v>
                </c:pt>
                <c:pt idx="4">
                  <c:v>-2.0571825392998067</c:v>
                </c:pt>
                <c:pt idx="5">
                  <c:v>-1.7888543819998319</c:v>
                </c:pt>
                <c:pt idx="6">
                  <c:v>-1.3416407864998738</c:v>
                </c:pt>
                <c:pt idx="7">
                  <c:v>-0.89442719099991574</c:v>
                </c:pt>
                <c:pt idx="8">
                  <c:v>-0.44721359549995787</c:v>
                </c:pt>
                <c:pt idx="9">
                  <c:v>-0.22360679774997871</c:v>
                </c:pt>
                <c:pt idx="10">
                  <c:v>0</c:v>
                </c:pt>
                <c:pt idx="12">
                  <c:v>1.3416394448604291E-5</c:v>
                </c:pt>
                <c:pt idx="13">
                  <c:v>2.6832788897208579</c:v>
                </c:pt>
                <c:pt idx="14">
                  <c:v>4.0249183345812867</c:v>
                </c:pt>
                <c:pt idx="15">
                  <c:v>6.708197224302145</c:v>
                </c:pt>
                <c:pt idx="16">
                  <c:v>9.3914761140230034</c:v>
                </c:pt>
                <c:pt idx="17">
                  <c:v>10.733115558883432</c:v>
                </c:pt>
                <c:pt idx="18">
                  <c:v>12.343082892715946</c:v>
                </c:pt>
                <c:pt idx="19">
                  <c:v>12.879738670660117</c:v>
                </c:pt>
                <c:pt idx="20">
                  <c:v>13.148066559632205</c:v>
                </c:pt>
                <c:pt idx="21">
                  <c:v>13.282230504118248</c:v>
                </c:pt>
                <c:pt idx="22">
                  <c:v>13.416407864998737</c:v>
                </c:pt>
                <c:pt idx="24">
                  <c:v>-2.2360677538929918</c:v>
                </c:pt>
                <c:pt idx="25">
                  <c:v>-2.2137072977247918</c:v>
                </c:pt>
                <c:pt idx="26">
                  <c:v>-2.1913466179497938</c:v>
                </c:pt>
                <c:pt idx="27">
                  <c:v>-2.1466252583997982</c:v>
                </c:pt>
                <c:pt idx="28">
                  <c:v>-2.0571825392998067</c:v>
                </c:pt>
                <c:pt idx="29">
                  <c:v>-1.7888543819998319</c:v>
                </c:pt>
                <c:pt idx="30">
                  <c:v>-1.3416407864998738</c:v>
                </c:pt>
                <c:pt idx="31">
                  <c:v>-0.89442719099991574</c:v>
                </c:pt>
                <c:pt idx="32">
                  <c:v>-0.44721359549995787</c:v>
                </c:pt>
                <c:pt idx="33">
                  <c:v>-0.22360679774997871</c:v>
                </c:pt>
                <c:pt idx="34">
                  <c:v>0</c:v>
                </c:pt>
                <c:pt idx="36">
                  <c:v>1.3416394448604291E-5</c:v>
                </c:pt>
                <c:pt idx="37">
                  <c:v>2.6832788897208579</c:v>
                </c:pt>
                <c:pt idx="38">
                  <c:v>4.0249183345812867</c:v>
                </c:pt>
                <c:pt idx="39">
                  <c:v>6.708197224302145</c:v>
                </c:pt>
                <c:pt idx="40">
                  <c:v>9.3914761140230034</c:v>
                </c:pt>
                <c:pt idx="41">
                  <c:v>10.733115558883432</c:v>
                </c:pt>
                <c:pt idx="42">
                  <c:v>12.343082892715946</c:v>
                </c:pt>
                <c:pt idx="43">
                  <c:v>12.879738670660117</c:v>
                </c:pt>
                <c:pt idx="44">
                  <c:v>13.148066559632205</c:v>
                </c:pt>
                <c:pt idx="45">
                  <c:v>13.282230504118248</c:v>
                </c:pt>
                <c:pt idx="46">
                  <c:v>13.416407864998737</c:v>
                </c:pt>
              </c:numCache>
            </c:numRef>
          </c:xVal>
          <c:yVal>
            <c:numRef>
              <c:f>'Chart Data'!$H$10:$H$56</c:f>
              <c:numCache>
                <c:formatCode>0.000</c:formatCode>
                <c:ptCount val="47"/>
                <c:pt idx="0">
                  <c:v>3.9999999008035721E-3</c:v>
                </c:pt>
                <c:pt idx="1">
                  <c:v>1.2617448236469999</c:v>
                </c:pt>
                <c:pt idx="2">
                  <c:v>1.7798876369029608</c:v>
                </c:pt>
                <c:pt idx="3">
                  <c:v>2.5043961347997628</c:v>
                </c:pt>
                <c:pt idx="4">
                  <c:v>3.5054243680330628</c:v>
                </c:pt>
                <c:pt idx="5">
                  <c:v>5.3665631459994945</c:v>
                </c:pt>
                <c:pt idx="6">
                  <c:v>7.1554175279993268</c:v>
                </c:pt>
                <c:pt idx="7">
                  <c:v>8.1975606127676794</c:v>
                </c:pt>
                <c:pt idx="8">
                  <c:v>8.7635609200826572</c:v>
                </c:pt>
                <c:pt idx="9">
                  <c:v>8.8994381845147963</c:v>
                </c:pt>
                <c:pt idx="10">
                  <c:v>8.9442719099991592</c:v>
                </c:pt>
                <c:pt idx="12">
                  <c:v>8.9442719099946864</c:v>
                </c:pt>
                <c:pt idx="13">
                  <c:v>8.7635612852304732</c:v>
                </c:pt>
                <c:pt idx="14">
                  <c:v>8.5322924469323258</c:v>
                </c:pt>
                <c:pt idx="15">
                  <c:v>7.7459692743994282</c:v>
                </c:pt>
                <c:pt idx="16">
                  <c:v>6.3874939060544236</c:v>
                </c:pt>
                <c:pt idx="17">
                  <c:v>5.3665726865334085</c:v>
                </c:pt>
                <c:pt idx="18">
                  <c:v>3.5054436842997312</c:v>
                </c:pt>
                <c:pt idx="19">
                  <c:v>2.5044255740146952</c:v>
                </c:pt>
                <c:pt idx="20">
                  <c:v>1.7799308030846277</c:v>
                </c:pt>
                <c:pt idx="21">
                  <c:v>1.2618069645412355</c:v>
                </c:pt>
                <c:pt idx="22">
                  <c:v>1.1920928955078125E-7</c:v>
                </c:pt>
                <c:pt idx="24">
                  <c:v>-3.9999999008035721E-3</c:v>
                </c:pt>
                <c:pt idx="25">
                  <c:v>-1.2617448236469999</c:v>
                </c:pt>
                <c:pt idx="26">
                  <c:v>-1.7798876369029608</c:v>
                </c:pt>
                <c:pt idx="27">
                  <c:v>-2.5043961347997628</c:v>
                </c:pt>
                <c:pt idx="28">
                  <c:v>-3.5054243680330628</c:v>
                </c:pt>
                <c:pt idx="29">
                  <c:v>-5.3665631459994945</c:v>
                </c:pt>
                <c:pt idx="30">
                  <c:v>-7.1554175279993268</c:v>
                </c:pt>
                <c:pt idx="31">
                  <c:v>-8.1975606127676794</c:v>
                </c:pt>
                <c:pt idx="32">
                  <c:v>-8.7635609200826572</c:v>
                </c:pt>
                <c:pt idx="33">
                  <c:v>-8.8994381845147963</c:v>
                </c:pt>
                <c:pt idx="34">
                  <c:v>-8.9442719099991592</c:v>
                </c:pt>
                <c:pt idx="36">
                  <c:v>-8.9442719099946864</c:v>
                </c:pt>
                <c:pt idx="37">
                  <c:v>-8.7635612852304732</c:v>
                </c:pt>
                <c:pt idx="38">
                  <c:v>-8.5322924469323258</c:v>
                </c:pt>
                <c:pt idx="39">
                  <c:v>-7.7459692743994282</c:v>
                </c:pt>
                <c:pt idx="40">
                  <c:v>-6.3874939060544236</c:v>
                </c:pt>
                <c:pt idx="41">
                  <c:v>-5.3665726865334085</c:v>
                </c:pt>
                <c:pt idx="42">
                  <c:v>-3.5054436842997312</c:v>
                </c:pt>
                <c:pt idx="43">
                  <c:v>-2.5044255740146952</c:v>
                </c:pt>
                <c:pt idx="44">
                  <c:v>-1.7799308030846277</c:v>
                </c:pt>
                <c:pt idx="45">
                  <c:v>-1.2618069645412355</c:v>
                </c:pt>
                <c:pt idx="46">
                  <c:v>-1.1920928955078125E-7</c:v>
                </c:pt>
              </c:numCache>
            </c:numRef>
          </c:yVal>
          <c:smooth val="1"/>
          <c:extLst>
            <c:ext xmlns:c16="http://schemas.microsoft.com/office/drawing/2014/chart" uri="{C3380CC4-5D6E-409C-BE32-E72D297353CC}">
              <c16:uniqueId val="{00000004-77C4-4223-860E-717A68E6CECB}"/>
            </c:ext>
          </c:extLst>
        </c:ser>
        <c:ser>
          <c:idx val="4"/>
          <c:order val="5"/>
          <c:tx>
            <c:v>80 pts</c:v>
          </c:tx>
          <c:marker>
            <c:symbol val="none"/>
          </c:marker>
          <c:xVal>
            <c:numRef>
              <c:f>'Chart Data'!$J$10:$J$56</c:f>
              <c:numCache>
                <c:formatCode>0.00</c:formatCode>
                <c:ptCount val="47"/>
                <c:pt idx="0">
                  <c:v>-3.1622773439406133</c:v>
                </c:pt>
                <c:pt idx="1">
                  <c:v>-3.1306548835666956</c:v>
                </c:pt>
                <c:pt idx="2">
                  <c:v>-3.0990321069650117</c:v>
                </c:pt>
                <c:pt idx="3">
                  <c:v>-3.0357865537616444</c:v>
                </c:pt>
                <c:pt idx="4">
                  <c:v>-2.9092954473549093</c:v>
                </c:pt>
                <c:pt idx="5">
                  <c:v>-2.5298221281347035</c:v>
                </c:pt>
                <c:pt idx="6">
                  <c:v>-1.8973665961010278</c:v>
                </c:pt>
                <c:pt idx="7">
                  <c:v>-1.264911064067352</c:v>
                </c:pt>
                <c:pt idx="8">
                  <c:v>-0.63245553203367599</c:v>
                </c:pt>
                <c:pt idx="9">
                  <c:v>-0.316227766016838</c:v>
                </c:pt>
                <c:pt idx="10">
                  <c:v>0</c:v>
                </c:pt>
                <c:pt idx="12">
                  <c:v>1.8973646987363291E-5</c:v>
                </c:pt>
                <c:pt idx="13">
                  <c:v>3.7947293974726581</c:v>
                </c:pt>
                <c:pt idx="14">
                  <c:v>5.6920940962089874</c:v>
                </c:pt>
                <c:pt idx="15">
                  <c:v>9.486823493681646</c:v>
                </c:pt>
                <c:pt idx="16">
                  <c:v>13.281552891154304</c:v>
                </c:pt>
                <c:pt idx="17">
                  <c:v>15.178917589890633</c:v>
                </c:pt>
                <c:pt idx="18">
                  <c:v>17.455755228374226</c:v>
                </c:pt>
                <c:pt idx="19">
                  <c:v>18.214701107868759</c:v>
                </c:pt>
                <c:pt idx="20">
                  <c:v>18.594174047616026</c:v>
                </c:pt>
                <c:pt idx="21">
                  <c:v>18.783910517489659</c:v>
                </c:pt>
                <c:pt idx="22">
                  <c:v>18.973665961010276</c:v>
                </c:pt>
                <c:pt idx="24">
                  <c:v>-3.1622773439406133</c:v>
                </c:pt>
                <c:pt idx="25">
                  <c:v>-3.1306548835666956</c:v>
                </c:pt>
                <c:pt idx="26">
                  <c:v>-3.0990321069650117</c:v>
                </c:pt>
                <c:pt idx="27">
                  <c:v>-3.0357865537616444</c:v>
                </c:pt>
                <c:pt idx="28">
                  <c:v>-2.9092954473549093</c:v>
                </c:pt>
                <c:pt idx="29">
                  <c:v>-2.5298221281347035</c:v>
                </c:pt>
                <c:pt idx="30">
                  <c:v>-1.8973665961010278</c:v>
                </c:pt>
                <c:pt idx="31">
                  <c:v>-1.264911064067352</c:v>
                </c:pt>
                <c:pt idx="32">
                  <c:v>-0.63245553203367599</c:v>
                </c:pt>
                <c:pt idx="33">
                  <c:v>-0.316227766016838</c:v>
                </c:pt>
                <c:pt idx="34">
                  <c:v>0</c:v>
                </c:pt>
                <c:pt idx="36">
                  <c:v>1.8973646987363291E-5</c:v>
                </c:pt>
                <c:pt idx="37">
                  <c:v>3.7947293974726581</c:v>
                </c:pt>
                <c:pt idx="38">
                  <c:v>5.6920940962089874</c:v>
                </c:pt>
                <c:pt idx="39">
                  <c:v>9.486823493681646</c:v>
                </c:pt>
                <c:pt idx="40">
                  <c:v>13.281552891154304</c:v>
                </c:pt>
                <c:pt idx="41">
                  <c:v>15.178917589890633</c:v>
                </c:pt>
                <c:pt idx="42">
                  <c:v>17.455755228374226</c:v>
                </c:pt>
                <c:pt idx="43">
                  <c:v>18.214701107868759</c:v>
                </c:pt>
                <c:pt idx="44">
                  <c:v>18.594174047616026</c:v>
                </c:pt>
                <c:pt idx="45">
                  <c:v>18.783910517489659</c:v>
                </c:pt>
                <c:pt idx="46">
                  <c:v>18.973665961010276</c:v>
                </c:pt>
              </c:numCache>
            </c:numRef>
          </c:xVal>
          <c:yVal>
            <c:numRef>
              <c:f>'Chart Data'!$K$10:$K$56</c:f>
              <c:numCache>
                <c:formatCode>0.000</c:formatCode>
                <c:ptCount val="47"/>
                <c:pt idx="0">
                  <c:v>5.6568541092074463E-3</c:v>
                </c:pt>
                <c:pt idx="1">
                  <c:v>1.7843766418556362</c:v>
                </c:pt>
                <c:pt idx="2">
                  <c:v>2.5171412356083662</c:v>
                </c:pt>
                <c:pt idx="3">
                  <c:v>3.5417509793885826</c:v>
                </c:pt>
                <c:pt idx="4">
                  <c:v>4.9574186831454901</c:v>
                </c:pt>
                <c:pt idx="5">
                  <c:v>7.5894663844041101</c:v>
                </c:pt>
                <c:pt idx="6">
                  <c:v>10.119288512538814</c:v>
                </c:pt>
                <c:pt idx="7">
                  <c:v>11.59310139695155</c:v>
                </c:pt>
                <c:pt idx="8">
                  <c:v>12.393546707863734</c:v>
                </c:pt>
                <c:pt idx="9">
                  <c:v>12.58570617804182</c:v>
                </c:pt>
                <c:pt idx="10">
                  <c:v>12.649110640673518</c:v>
                </c:pt>
                <c:pt idx="12">
                  <c:v>12.649110640667192</c:v>
                </c:pt>
                <c:pt idx="13">
                  <c:v>12.393547224260727</c:v>
                </c:pt>
                <c:pt idx="14">
                  <c:v>12.066483696585214</c:v>
                </c:pt>
                <c:pt idx="15">
                  <c:v>10.954454801580953</c:v>
                </c:pt>
                <c:pt idx="16">
                  <c:v>9.0332805115176615</c:v>
                </c:pt>
                <c:pt idx="17">
                  <c:v>7.5894798767565614</c:v>
                </c:pt>
                <c:pt idx="18">
                  <c:v>4.9574460004717897</c:v>
                </c:pt>
                <c:pt idx="19">
                  <c:v>3.5417926127255974</c:v>
                </c:pt>
                <c:pt idx="20">
                  <c:v>2.5172022818079154</c:v>
                </c:pt>
                <c:pt idx="21">
                  <c:v>1.7844645223510345</c:v>
                </c:pt>
                <c:pt idx="22">
                  <c:v>0</c:v>
                </c:pt>
                <c:pt idx="24">
                  <c:v>-5.6568541092074463E-3</c:v>
                </c:pt>
                <c:pt idx="25">
                  <c:v>-1.7843766418556362</c:v>
                </c:pt>
                <c:pt idx="26">
                  <c:v>-2.5171412356083662</c:v>
                </c:pt>
                <c:pt idx="27">
                  <c:v>-3.5417509793885826</c:v>
                </c:pt>
                <c:pt idx="28">
                  <c:v>-4.9574186831454901</c:v>
                </c:pt>
                <c:pt idx="29">
                  <c:v>-7.5894663844041101</c:v>
                </c:pt>
                <c:pt idx="30">
                  <c:v>-10.119288512538814</c:v>
                </c:pt>
                <c:pt idx="31">
                  <c:v>-11.59310139695155</c:v>
                </c:pt>
                <c:pt idx="32">
                  <c:v>-12.393546707863734</c:v>
                </c:pt>
                <c:pt idx="33">
                  <c:v>-12.58570617804182</c:v>
                </c:pt>
                <c:pt idx="34">
                  <c:v>-12.649110640673518</c:v>
                </c:pt>
                <c:pt idx="36">
                  <c:v>-12.649110640667192</c:v>
                </c:pt>
                <c:pt idx="37">
                  <c:v>-12.393547224260727</c:v>
                </c:pt>
                <c:pt idx="38">
                  <c:v>-12.066483696585214</c:v>
                </c:pt>
                <c:pt idx="39">
                  <c:v>-10.954454801580953</c:v>
                </c:pt>
                <c:pt idx="40">
                  <c:v>-9.0332805115176615</c:v>
                </c:pt>
                <c:pt idx="41">
                  <c:v>-7.5894798767565614</c:v>
                </c:pt>
                <c:pt idx="42">
                  <c:v>-4.9574460004717897</c:v>
                </c:pt>
                <c:pt idx="43">
                  <c:v>-3.5417926127255974</c:v>
                </c:pt>
                <c:pt idx="44">
                  <c:v>-2.5172022818079154</c:v>
                </c:pt>
                <c:pt idx="45">
                  <c:v>-1.7844645223510345</c:v>
                </c:pt>
                <c:pt idx="46">
                  <c:v>0</c:v>
                </c:pt>
              </c:numCache>
            </c:numRef>
          </c:yVal>
          <c:smooth val="1"/>
          <c:extLst>
            <c:ext xmlns:c16="http://schemas.microsoft.com/office/drawing/2014/chart" uri="{C3380CC4-5D6E-409C-BE32-E72D297353CC}">
              <c16:uniqueId val="{00000005-77C4-4223-860E-717A68E6CECB}"/>
            </c:ext>
          </c:extLst>
        </c:ser>
        <c:ser>
          <c:idx val="5"/>
          <c:order val="6"/>
          <c:tx>
            <c:v>60 pts</c:v>
          </c:tx>
          <c:marker>
            <c:symbol val="none"/>
          </c:marker>
          <c:xVal>
            <c:numRef>
              <c:f>'Chart Data'!$M$10:$M$56</c:f>
              <c:numCache>
                <c:formatCode>0.00</c:formatCode>
                <c:ptCount val="47"/>
                <c:pt idx="0">
                  <c:v>-4.4721355077859837</c:v>
                </c:pt>
                <c:pt idx="1">
                  <c:v>-4.4274145954495836</c:v>
                </c:pt>
                <c:pt idx="2">
                  <c:v>-4.3826932358995876</c:v>
                </c:pt>
                <c:pt idx="3">
                  <c:v>-4.2932505167995965</c:v>
                </c:pt>
                <c:pt idx="4">
                  <c:v>-4.1143650785996133</c:v>
                </c:pt>
                <c:pt idx="5">
                  <c:v>-3.5777087639996639</c:v>
                </c:pt>
                <c:pt idx="6">
                  <c:v>-2.6832815729997477</c:v>
                </c:pt>
                <c:pt idx="7">
                  <c:v>-1.7888543819998315</c:v>
                </c:pt>
                <c:pt idx="8">
                  <c:v>-0.89442719099991574</c:v>
                </c:pt>
                <c:pt idx="9">
                  <c:v>-0.44721359549995743</c:v>
                </c:pt>
                <c:pt idx="10">
                  <c:v>0</c:v>
                </c:pt>
                <c:pt idx="12">
                  <c:v>2.6832788897208583E-5</c:v>
                </c:pt>
                <c:pt idx="13">
                  <c:v>5.3665577794417159</c:v>
                </c:pt>
                <c:pt idx="14">
                  <c:v>8.0498366691625733</c:v>
                </c:pt>
                <c:pt idx="15">
                  <c:v>13.41639444860429</c:v>
                </c:pt>
                <c:pt idx="16">
                  <c:v>18.782952228046007</c:v>
                </c:pt>
                <c:pt idx="17">
                  <c:v>21.466231117766863</c:v>
                </c:pt>
                <c:pt idx="18">
                  <c:v>24.686165785431893</c:v>
                </c:pt>
                <c:pt idx="19">
                  <c:v>25.759477341320235</c:v>
                </c:pt>
                <c:pt idx="20">
                  <c:v>26.296133119264411</c:v>
                </c:pt>
                <c:pt idx="21">
                  <c:v>26.564461008236496</c:v>
                </c:pt>
                <c:pt idx="22">
                  <c:v>26.832815729997474</c:v>
                </c:pt>
                <c:pt idx="24">
                  <c:v>-4.4721355077859837</c:v>
                </c:pt>
                <c:pt idx="25">
                  <c:v>-4.4274145954495836</c:v>
                </c:pt>
                <c:pt idx="26">
                  <c:v>-4.3826932358995876</c:v>
                </c:pt>
                <c:pt idx="27">
                  <c:v>-4.2932505167995965</c:v>
                </c:pt>
                <c:pt idx="28">
                  <c:v>-4.1143650785996133</c:v>
                </c:pt>
                <c:pt idx="29">
                  <c:v>-3.5777087639996639</c:v>
                </c:pt>
                <c:pt idx="30">
                  <c:v>-2.6832815729997477</c:v>
                </c:pt>
                <c:pt idx="31">
                  <c:v>-1.7888543819998315</c:v>
                </c:pt>
                <c:pt idx="32">
                  <c:v>-0.89442719099991574</c:v>
                </c:pt>
                <c:pt idx="33">
                  <c:v>-0.44721359549995743</c:v>
                </c:pt>
                <c:pt idx="34">
                  <c:v>0</c:v>
                </c:pt>
                <c:pt idx="36">
                  <c:v>2.6832788897208583E-5</c:v>
                </c:pt>
                <c:pt idx="37">
                  <c:v>5.3665577794417159</c:v>
                </c:pt>
                <c:pt idx="38">
                  <c:v>8.0498366691625733</c:v>
                </c:pt>
                <c:pt idx="39">
                  <c:v>13.41639444860429</c:v>
                </c:pt>
                <c:pt idx="40">
                  <c:v>18.782952228046007</c:v>
                </c:pt>
                <c:pt idx="41">
                  <c:v>21.466231117766863</c:v>
                </c:pt>
                <c:pt idx="42">
                  <c:v>24.686165785431893</c:v>
                </c:pt>
                <c:pt idx="43">
                  <c:v>25.759477341320235</c:v>
                </c:pt>
                <c:pt idx="44">
                  <c:v>26.296133119264411</c:v>
                </c:pt>
                <c:pt idx="45">
                  <c:v>26.564461008236496</c:v>
                </c:pt>
                <c:pt idx="46">
                  <c:v>26.832815729997474</c:v>
                </c:pt>
              </c:numCache>
            </c:numRef>
          </c:xVal>
          <c:yVal>
            <c:numRef>
              <c:f>'Chart Data'!$N$10:$N$56</c:f>
              <c:numCache>
                <c:formatCode>0.000</c:formatCode>
                <c:ptCount val="47"/>
                <c:pt idx="0">
                  <c:v>7.9999998016071442E-3</c:v>
                </c:pt>
                <c:pt idx="1">
                  <c:v>2.5234896472939998</c:v>
                </c:pt>
                <c:pt idx="2">
                  <c:v>3.5597752738059216</c:v>
                </c:pt>
                <c:pt idx="3">
                  <c:v>5.0087922695995255</c:v>
                </c:pt>
                <c:pt idx="4">
                  <c:v>7.0108487360661256</c:v>
                </c:pt>
                <c:pt idx="5">
                  <c:v>10.733126291998989</c:v>
                </c:pt>
                <c:pt idx="6">
                  <c:v>14.310835055998654</c:v>
                </c:pt>
                <c:pt idx="7">
                  <c:v>16.395121225535359</c:v>
                </c:pt>
                <c:pt idx="8">
                  <c:v>17.527121840165314</c:v>
                </c:pt>
                <c:pt idx="9">
                  <c:v>17.798876369029593</c:v>
                </c:pt>
                <c:pt idx="10">
                  <c:v>17.888543819998318</c:v>
                </c:pt>
                <c:pt idx="12">
                  <c:v>17.888543819989373</c:v>
                </c:pt>
                <c:pt idx="13">
                  <c:v>17.527122570460946</c:v>
                </c:pt>
                <c:pt idx="14">
                  <c:v>17.064584893864652</c:v>
                </c:pt>
                <c:pt idx="15">
                  <c:v>15.491938548798856</c:v>
                </c:pt>
                <c:pt idx="16">
                  <c:v>12.774987812108847</c:v>
                </c:pt>
                <c:pt idx="17">
                  <c:v>10.733145373066817</c:v>
                </c:pt>
                <c:pt idx="18">
                  <c:v>7.0108873685994624</c:v>
                </c:pt>
                <c:pt idx="19">
                  <c:v>5.0088511480293905</c:v>
                </c:pt>
                <c:pt idx="20">
                  <c:v>3.5598616061692554</c:v>
                </c:pt>
                <c:pt idx="21">
                  <c:v>2.5236139290824711</c:v>
                </c:pt>
                <c:pt idx="22">
                  <c:v>2.384185791015625E-7</c:v>
                </c:pt>
                <c:pt idx="24">
                  <c:v>-7.9999998016071442E-3</c:v>
                </c:pt>
                <c:pt idx="25">
                  <c:v>-2.5234896472939998</c:v>
                </c:pt>
                <c:pt idx="26">
                  <c:v>-3.5597752738059216</c:v>
                </c:pt>
                <c:pt idx="27">
                  <c:v>-5.0087922695995255</c:v>
                </c:pt>
                <c:pt idx="28">
                  <c:v>-7.0108487360661256</c:v>
                </c:pt>
                <c:pt idx="29">
                  <c:v>-10.733126291998989</c:v>
                </c:pt>
                <c:pt idx="30">
                  <c:v>-14.310835055998654</c:v>
                </c:pt>
                <c:pt idx="31">
                  <c:v>-16.395121225535359</c:v>
                </c:pt>
                <c:pt idx="32">
                  <c:v>-17.527121840165314</c:v>
                </c:pt>
                <c:pt idx="33">
                  <c:v>-17.798876369029593</c:v>
                </c:pt>
                <c:pt idx="34">
                  <c:v>-17.888543819998318</c:v>
                </c:pt>
                <c:pt idx="36">
                  <c:v>-17.888543819989373</c:v>
                </c:pt>
                <c:pt idx="37">
                  <c:v>-17.527122570460946</c:v>
                </c:pt>
                <c:pt idx="38">
                  <c:v>-17.064584893864652</c:v>
                </c:pt>
                <c:pt idx="39">
                  <c:v>-15.491938548798856</c:v>
                </c:pt>
                <c:pt idx="40">
                  <c:v>-12.774987812108847</c:v>
                </c:pt>
                <c:pt idx="41">
                  <c:v>-10.733145373066817</c:v>
                </c:pt>
                <c:pt idx="42">
                  <c:v>-7.0108873685994624</c:v>
                </c:pt>
                <c:pt idx="43">
                  <c:v>-5.0088511480293905</c:v>
                </c:pt>
                <c:pt idx="44">
                  <c:v>-3.5598616061692554</c:v>
                </c:pt>
                <c:pt idx="45">
                  <c:v>-2.5236139290824711</c:v>
                </c:pt>
                <c:pt idx="46">
                  <c:v>-2.384185791015625E-7</c:v>
                </c:pt>
              </c:numCache>
            </c:numRef>
          </c:yVal>
          <c:smooth val="1"/>
          <c:extLst>
            <c:ext xmlns:c16="http://schemas.microsoft.com/office/drawing/2014/chart" uri="{C3380CC4-5D6E-409C-BE32-E72D297353CC}">
              <c16:uniqueId val="{00000006-77C4-4223-860E-717A68E6CECB}"/>
            </c:ext>
          </c:extLst>
        </c:ser>
        <c:ser>
          <c:idx val="6"/>
          <c:order val="7"/>
          <c:tx>
            <c:v>40 pts</c:v>
          </c:tx>
          <c:marker>
            <c:symbol val="none"/>
          </c:marker>
          <c:xVal>
            <c:numRef>
              <c:f>'Chart Data'!$P$10:$P$56</c:f>
              <c:numCache>
                <c:formatCode>0.00</c:formatCode>
                <c:ptCount val="47"/>
                <c:pt idx="0">
                  <c:v>-5.4772250273291041</c:v>
                </c:pt>
                <c:pt idx="1">
                  <c:v>-5.4224533193011446</c:v>
                </c:pt>
                <c:pt idx="2">
                  <c:v>-5.367681063550628</c:v>
                </c:pt>
                <c:pt idx="3">
                  <c:v>-5.2581365520495948</c:v>
                </c:pt>
                <c:pt idx="4">
                  <c:v>-5.0390475290475285</c:v>
                </c:pt>
                <c:pt idx="5">
                  <c:v>-4.3817804600413286</c:v>
                </c:pt>
                <c:pt idx="6">
                  <c:v>-3.2863353450309969</c:v>
                </c:pt>
                <c:pt idx="7">
                  <c:v>-2.1908902300206647</c:v>
                </c:pt>
                <c:pt idx="8">
                  <c:v>-1.0954451150103326</c:v>
                </c:pt>
                <c:pt idx="9">
                  <c:v>-0.54772255750516674</c:v>
                </c:pt>
                <c:pt idx="10">
                  <c:v>0</c:v>
                </c:pt>
                <c:pt idx="12">
                  <c:v>3.2863320586989383E-5</c:v>
                </c:pt>
                <c:pt idx="13">
                  <c:v>6.5726641173978759</c:v>
                </c:pt>
                <c:pt idx="14">
                  <c:v>9.858996176096813</c:v>
                </c:pt>
                <c:pt idx="15">
                  <c:v>16.431660293494691</c:v>
                </c:pt>
                <c:pt idx="16">
                  <c:v>23.004324410892565</c:v>
                </c:pt>
                <c:pt idx="17">
                  <c:v>26.290656469591504</c:v>
                </c:pt>
                <c:pt idx="18">
                  <c:v>30.234254940030226</c:v>
                </c:pt>
                <c:pt idx="19">
                  <c:v>31.548787763509804</c:v>
                </c:pt>
                <c:pt idx="20">
                  <c:v>32.206054175249598</c:v>
                </c:pt>
                <c:pt idx="21">
                  <c:v>32.53468738111949</c:v>
                </c:pt>
                <c:pt idx="22">
                  <c:v>32.863353450309965</c:v>
                </c:pt>
                <c:pt idx="24">
                  <c:v>-5.4772250273291041</c:v>
                </c:pt>
                <c:pt idx="25">
                  <c:v>-5.4224533193011446</c:v>
                </c:pt>
                <c:pt idx="26">
                  <c:v>-5.367681063550628</c:v>
                </c:pt>
                <c:pt idx="27">
                  <c:v>-5.2581365520495948</c:v>
                </c:pt>
                <c:pt idx="28">
                  <c:v>-5.0390475290475285</c:v>
                </c:pt>
                <c:pt idx="29">
                  <c:v>-4.3817804600413286</c:v>
                </c:pt>
                <c:pt idx="30">
                  <c:v>-3.2863353450309969</c:v>
                </c:pt>
                <c:pt idx="31">
                  <c:v>-2.1908902300206647</c:v>
                </c:pt>
                <c:pt idx="32">
                  <c:v>-1.0954451150103326</c:v>
                </c:pt>
                <c:pt idx="33">
                  <c:v>-0.54772255750516674</c:v>
                </c:pt>
                <c:pt idx="34">
                  <c:v>0</c:v>
                </c:pt>
                <c:pt idx="36">
                  <c:v>3.2863320586989383E-5</c:v>
                </c:pt>
                <c:pt idx="37">
                  <c:v>6.5726641173978759</c:v>
                </c:pt>
                <c:pt idx="38">
                  <c:v>9.858996176096813</c:v>
                </c:pt>
                <c:pt idx="39">
                  <c:v>16.431660293494691</c:v>
                </c:pt>
                <c:pt idx="40">
                  <c:v>23.004324410892565</c:v>
                </c:pt>
                <c:pt idx="41">
                  <c:v>26.290656469591504</c:v>
                </c:pt>
                <c:pt idx="42">
                  <c:v>30.234254940030226</c:v>
                </c:pt>
                <c:pt idx="43">
                  <c:v>31.548787763509804</c:v>
                </c:pt>
                <c:pt idx="44">
                  <c:v>32.206054175249598</c:v>
                </c:pt>
                <c:pt idx="45">
                  <c:v>32.53468738111949</c:v>
                </c:pt>
                <c:pt idx="46">
                  <c:v>32.863353450309965</c:v>
                </c:pt>
              </c:numCache>
            </c:numRef>
          </c:xVal>
          <c:yVal>
            <c:numRef>
              <c:f>'Chart Data'!$Q$10:$Q$56</c:f>
              <c:numCache>
                <c:formatCode>0.000</c:formatCode>
                <c:ptCount val="47"/>
                <c:pt idx="0">
                  <c:v>9.797958720900132E-3</c:v>
                </c:pt>
                <c:pt idx="1">
                  <c:v>3.0906310035330913</c:v>
                </c:pt>
                <c:pt idx="2">
                  <c:v>4.3598165099003863</c:v>
                </c:pt>
                <c:pt idx="3">
                  <c:v>6.1344926440578567</c:v>
                </c:pt>
                <c:pt idx="4">
                  <c:v>8.5865010335991894</c:v>
                </c:pt>
                <c:pt idx="5">
                  <c:v>13.145341380123989</c:v>
                </c:pt>
                <c:pt idx="6">
                  <c:v>17.527121840165314</c:v>
                </c:pt>
                <c:pt idx="7">
                  <c:v>20.079840636817814</c:v>
                </c:pt>
                <c:pt idx="8">
                  <c:v>21.466252583997981</c:v>
                </c:pt>
                <c:pt idx="9">
                  <c:v>21.799082549501939</c:v>
                </c:pt>
                <c:pt idx="10">
                  <c:v>21.908902300206645</c:v>
                </c:pt>
                <c:pt idx="12">
                  <c:v>21.908902300195692</c:v>
                </c:pt>
                <c:pt idx="13">
                  <c:v>21.466253478423813</c:v>
                </c:pt>
                <c:pt idx="14">
                  <c:v>20.899762831187115</c:v>
                </c:pt>
                <c:pt idx="15">
                  <c:v>18.973672285555057</c:v>
                </c:pt>
                <c:pt idx="16">
                  <c:v>15.64610080497037</c:v>
                </c:pt>
                <c:pt idx="17">
                  <c:v>13.145364749563948</c:v>
                </c:pt>
                <c:pt idx="18">
                  <c:v>8.586548348596267</c:v>
                </c:pt>
                <c:pt idx="19">
                  <c:v>6.1345647551128666</c:v>
                </c:pt>
                <c:pt idx="20">
                  <c:v>4.3599222450196207</c:v>
                </c:pt>
                <c:pt idx="21">
                  <c:v>3.0907832170161291</c:v>
                </c:pt>
                <c:pt idx="22">
                  <c:v>0</c:v>
                </c:pt>
                <c:pt idx="24">
                  <c:v>-9.797958720900132E-3</c:v>
                </c:pt>
                <c:pt idx="25">
                  <c:v>-3.0906310035330913</c:v>
                </c:pt>
                <c:pt idx="26">
                  <c:v>-4.3598165099003863</c:v>
                </c:pt>
                <c:pt idx="27">
                  <c:v>-6.1344926440578567</c:v>
                </c:pt>
                <c:pt idx="28">
                  <c:v>-8.5865010335991894</c:v>
                </c:pt>
                <c:pt idx="29">
                  <c:v>-13.145341380123989</c:v>
                </c:pt>
                <c:pt idx="30">
                  <c:v>-17.527121840165314</c:v>
                </c:pt>
                <c:pt idx="31">
                  <c:v>-20.079840636817814</c:v>
                </c:pt>
                <c:pt idx="32">
                  <c:v>-21.466252583997981</c:v>
                </c:pt>
                <c:pt idx="33">
                  <c:v>-21.799082549501939</c:v>
                </c:pt>
                <c:pt idx="34">
                  <c:v>-21.908902300206645</c:v>
                </c:pt>
                <c:pt idx="36">
                  <c:v>-21.908902300195692</c:v>
                </c:pt>
                <c:pt idx="37">
                  <c:v>-21.466253478423813</c:v>
                </c:pt>
                <c:pt idx="38">
                  <c:v>-20.899762831187115</c:v>
                </c:pt>
                <c:pt idx="39">
                  <c:v>-18.973672285555057</c:v>
                </c:pt>
                <c:pt idx="40">
                  <c:v>-15.64610080497037</c:v>
                </c:pt>
                <c:pt idx="41">
                  <c:v>-13.145364749563948</c:v>
                </c:pt>
                <c:pt idx="42">
                  <c:v>-8.586548348596267</c:v>
                </c:pt>
                <c:pt idx="43">
                  <c:v>-6.1345647551128666</c:v>
                </c:pt>
                <c:pt idx="44">
                  <c:v>-4.3599222450196207</c:v>
                </c:pt>
                <c:pt idx="45">
                  <c:v>-3.0907832170161291</c:v>
                </c:pt>
                <c:pt idx="46">
                  <c:v>0</c:v>
                </c:pt>
              </c:numCache>
            </c:numRef>
          </c:yVal>
          <c:smooth val="1"/>
          <c:extLst>
            <c:ext xmlns:c16="http://schemas.microsoft.com/office/drawing/2014/chart" uri="{C3380CC4-5D6E-409C-BE32-E72D297353CC}">
              <c16:uniqueId val="{00000007-77C4-4223-860E-717A68E6CECB}"/>
            </c:ext>
          </c:extLst>
        </c:ser>
        <c:ser>
          <c:idx val="7"/>
          <c:order val="8"/>
          <c:tx>
            <c:v>20 pts</c:v>
          </c:tx>
          <c:marker>
            <c:symbol val="none"/>
          </c:marker>
          <c:xVal>
            <c:numRef>
              <c:f>'Chart Data'!$S$10:$S$56</c:f>
              <c:numCache>
                <c:formatCode>0.00</c:formatCode>
                <c:ptCount val="47"/>
                <c:pt idx="0">
                  <c:v>-6.3245546878812267</c:v>
                </c:pt>
                <c:pt idx="1">
                  <c:v>-6.2613097671333913</c:v>
                </c:pt>
                <c:pt idx="2">
                  <c:v>-6.1980642139300235</c:v>
                </c:pt>
                <c:pt idx="3">
                  <c:v>-6.0715731075232888</c:v>
                </c:pt>
                <c:pt idx="4">
                  <c:v>-5.8185908947098186</c:v>
                </c:pt>
                <c:pt idx="5">
                  <c:v>-5.0596442562694071</c:v>
                </c:pt>
                <c:pt idx="6">
                  <c:v>-3.7947331922020555</c:v>
                </c:pt>
                <c:pt idx="7">
                  <c:v>-2.529822128134704</c:v>
                </c:pt>
                <c:pt idx="8">
                  <c:v>-1.264911064067352</c:v>
                </c:pt>
                <c:pt idx="9">
                  <c:v>-0.63245553203367599</c:v>
                </c:pt>
                <c:pt idx="10">
                  <c:v>0</c:v>
                </c:pt>
                <c:pt idx="12">
                  <c:v>3.7947293974726582E-5</c:v>
                </c:pt>
                <c:pt idx="13">
                  <c:v>7.5894587949453163</c:v>
                </c:pt>
                <c:pt idx="14">
                  <c:v>11.384188192417975</c:v>
                </c:pt>
                <c:pt idx="15">
                  <c:v>18.973646987363292</c:v>
                </c:pt>
                <c:pt idx="16">
                  <c:v>26.563105782308607</c:v>
                </c:pt>
                <c:pt idx="17">
                  <c:v>30.357835179781265</c:v>
                </c:pt>
                <c:pt idx="18">
                  <c:v>34.911510456748452</c:v>
                </c:pt>
                <c:pt idx="19">
                  <c:v>36.429402215737518</c:v>
                </c:pt>
                <c:pt idx="20">
                  <c:v>37.188348095232051</c:v>
                </c:pt>
                <c:pt idx="21">
                  <c:v>37.567821034979318</c:v>
                </c:pt>
                <c:pt idx="22">
                  <c:v>37.947331922020552</c:v>
                </c:pt>
                <c:pt idx="24">
                  <c:v>-6.3245546878812267</c:v>
                </c:pt>
                <c:pt idx="25">
                  <c:v>-6.2613097671333913</c:v>
                </c:pt>
                <c:pt idx="26">
                  <c:v>-6.1980642139300235</c:v>
                </c:pt>
                <c:pt idx="27">
                  <c:v>-6.0715731075232888</c:v>
                </c:pt>
                <c:pt idx="28">
                  <c:v>-5.8185908947098186</c:v>
                </c:pt>
                <c:pt idx="29">
                  <c:v>-5.0596442562694071</c:v>
                </c:pt>
                <c:pt idx="30">
                  <c:v>-3.7947331922020555</c:v>
                </c:pt>
                <c:pt idx="31">
                  <c:v>-2.529822128134704</c:v>
                </c:pt>
                <c:pt idx="32">
                  <c:v>-1.264911064067352</c:v>
                </c:pt>
                <c:pt idx="33">
                  <c:v>-0.63245553203367599</c:v>
                </c:pt>
                <c:pt idx="34">
                  <c:v>0</c:v>
                </c:pt>
                <c:pt idx="36">
                  <c:v>3.7947293974726582E-5</c:v>
                </c:pt>
                <c:pt idx="37">
                  <c:v>7.5894587949453163</c:v>
                </c:pt>
                <c:pt idx="38">
                  <c:v>11.384188192417975</c:v>
                </c:pt>
                <c:pt idx="39">
                  <c:v>18.973646987363292</c:v>
                </c:pt>
                <c:pt idx="40">
                  <c:v>26.563105782308607</c:v>
                </c:pt>
                <c:pt idx="41">
                  <c:v>30.357835179781265</c:v>
                </c:pt>
                <c:pt idx="42">
                  <c:v>34.911510456748452</c:v>
                </c:pt>
                <c:pt idx="43">
                  <c:v>36.429402215737518</c:v>
                </c:pt>
                <c:pt idx="44">
                  <c:v>37.188348095232051</c:v>
                </c:pt>
                <c:pt idx="45">
                  <c:v>37.567821034979318</c:v>
                </c:pt>
                <c:pt idx="46">
                  <c:v>37.947331922020552</c:v>
                </c:pt>
              </c:numCache>
            </c:numRef>
          </c:xVal>
          <c:yVal>
            <c:numRef>
              <c:f>'Chart Data'!$T$10:$T$56</c:f>
              <c:numCache>
                <c:formatCode>0.000</c:formatCode>
                <c:ptCount val="47"/>
                <c:pt idx="0">
                  <c:v>1.1313708218414893E-2</c:v>
                </c:pt>
                <c:pt idx="1">
                  <c:v>3.5687532837112723</c:v>
                </c:pt>
                <c:pt idx="2">
                  <c:v>5.0342824712167324</c:v>
                </c:pt>
                <c:pt idx="3">
                  <c:v>7.0835019587771653</c:v>
                </c:pt>
                <c:pt idx="4">
                  <c:v>9.9148373662909801</c:v>
                </c:pt>
                <c:pt idx="5">
                  <c:v>15.17893276880822</c:v>
                </c:pt>
                <c:pt idx="6">
                  <c:v>20.238577025077628</c:v>
                </c:pt>
                <c:pt idx="7">
                  <c:v>23.186202793903099</c:v>
                </c:pt>
                <c:pt idx="8">
                  <c:v>24.787093415727469</c:v>
                </c:pt>
                <c:pt idx="9">
                  <c:v>25.171412356083639</c:v>
                </c:pt>
                <c:pt idx="10">
                  <c:v>25.298221281347036</c:v>
                </c:pt>
                <c:pt idx="12">
                  <c:v>25.298221281334385</c:v>
                </c:pt>
                <c:pt idx="13">
                  <c:v>24.787094448521454</c:v>
                </c:pt>
                <c:pt idx="14">
                  <c:v>24.132967393170428</c:v>
                </c:pt>
                <c:pt idx="15">
                  <c:v>21.908909603161906</c:v>
                </c:pt>
                <c:pt idx="16">
                  <c:v>18.066561023035323</c:v>
                </c:pt>
                <c:pt idx="17">
                  <c:v>15.178959753513123</c:v>
                </c:pt>
                <c:pt idx="18">
                  <c:v>9.9148920009435795</c:v>
                </c:pt>
                <c:pt idx="19">
                  <c:v>7.0835852254511948</c:v>
                </c:pt>
                <c:pt idx="20">
                  <c:v>5.0344045636158308</c:v>
                </c:pt>
                <c:pt idx="21">
                  <c:v>3.568929044702069</c:v>
                </c:pt>
                <c:pt idx="22">
                  <c:v>0</c:v>
                </c:pt>
                <c:pt idx="24">
                  <c:v>-1.1313708218414893E-2</c:v>
                </c:pt>
                <c:pt idx="25">
                  <c:v>-3.5687532837112723</c:v>
                </c:pt>
                <c:pt idx="26">
                  <c:v>-5.0342824712167324</c:v>
                </c:pt>
                <c:pt idx="27">
                  <c:v>-7.0835019587771653</c:v>
                </c:pt>
                <c:pt idx="28">
                  <c:v>-9.9148373662909801</c:v>
                </c:pt>
                <c:pt idx="29">
                  <c:v>-15.17893276880822</c:v>
                </c:pt>
                <c:pt idx="30">
                  <c:v>-20.238577025077628</c:v>
                </c:pt>
                <c:pt idx="31">
                  <c:v>-23.186202793903099</c:v>
                </c:pt>
                <c:pt idx="32">
                  <c:v>-24.787093415727469</c:v>
                </c:pt>
                <c:pt idx="33">
                  <c:v>-25.171412356083639</c:v>
                </c:pt>
                <c:pt idx="34">
                  <c:v>-25.298221281347036</c:v>
                </c:pt>
                <c:pt idx="36">
                  <c:v>-25.298221281334385</c:v>
                </c:pt>
                <c:pt idx="37">
                  <c:v>-24.787094448521454</c:v>
                </c:pt>
                <c:pt idx="38">
                  <c:v>-24.132967393170428</c:v>
                </c:pt>
                <c:pt idx="39">
                  <c:v>-21.908909603161906</c:v>
                </c:pt>
                <c:pt idx="40">
                  <c:v>-18.066561023035323</c:v>
                </c:pt>
                <c:pt idx="41">
                  <c:v>-15.178959753513123</c:v>
                </c:pt>
                <c:pt idx="42">
                  <c:v>-9.9148920009435795</c:v>
                </c:pt>
                <c:pt idx="43">
                  <c:v>-7.0835852254511948</c:v>
                </c:pt>
                <c:pt idx="44">
                  <c:v>-5.0344045636158308</c:v>
                </c:pt>
                <c:pt idx="45">
                  <c:v>-3.568929044702069</c:v>
                </c:pt>
                <c:pt idx="46">
                  <c:v>0</c:v>
                </c:pt>
              </c:numCache>
            </c:numRef>
          </c:yVal>
          <c:smooth val="1"/>
          <c:extLst>
            <c:ext xmlns:c16="http://schemas.microsoft.com/office/drawing/2014/chart" uri="{C3380CC4-5D6E-409C-BE32-E72D297353CC}">
              <c16:uniqueId val="{00000008-77C4-4223-860E-717A68E6CECB}"/>
            </c:ext>
          </c:extLst>
        </c:ser>
        <c:ser>
          <c:idx val="8"/>
          <c:order val="9"/>
          <c:tx>
            <c:v>0 pts</c:v>
          </c:tx>
          <c:marker>
            <c:symbol val="none"/>
          </c:marker>
          <c:xVal>
            <c:numRef>
              <c:f>'Chart Data'!$V$10:$V$56</c:f>
              <c:numCache>
                <c:formatCode>0.00</c:formatCode>
                <c:ptCount val="47"/>
                <c:pt idx="0">
                  <c:v>-7.0710671047586944</c:v>
                </c:pt>
                <c:pt idx="1">
                  <c:v>-7.0003571337468209</c:v>
                </c:pt>
                <c:pt idx="2">
                  <c:v>-6.9296464556281663</c:v>
                </c:pt>
                <c:pt idx="3">
                  <c:v>-6.7882250993908562</c:v>
                </c:pt>
                <c:pt idx="4">
                  <c:v>-6.5053823869162377</c:v>
                </c:pt>
                <c:pt idx="5">
                  <c:v>-5.6568542494923806</c:v>
                </c:pt>
                <c:pt idx="6">
                  <c:v>-4.2426406871192857</c:v>
                </c:pt>
                <c:pt idx="7">
                  <c:v>-2.8284271247461898</c:v>
                </c:pt>
                <c:pt idx="8">
                  <c:v>-1.4142135623730949</c:v>
                </c:pt>
                <c:pt idx="9">
                  <c:v>-0.70710678118654702</c:v>
                </c:pt>
                <c:pt idx="10">
                  <c:v>0</c:v>
                </c:pt>
                <c:pt idx="12">
                  <c:v>4.2426364444828411E-5</c:v>
                </c:pt>
                <c:pt idx="13">
                  <c:v>8.4852728889656817</c:v>
                </c:pt>
                <c:pt idx="14">
                  <c:v>12.727909333448522</c:v>
                </c:pt>
                <c:pt idx="15">
                  <c:v>21.213182222414204</c:v>
                </c:pt>
                <c:pt idx="16">
                  <c:v>29.698455111379886</c:v>
                </c:pt>
                <c:pt idx="17">
                  <c:v>33.941091555862727</c:v>
                </c:pt>
                <c:pt idx="18">
                  <c:v>39.03225528924213</c:v>
                </c:pt>
                <c:pt idx="19">
                  <c:v>40.729309867035269</c:v>
                </c:pt>
                <c:pt idx="20">
                  <c:v>41.577837155931846</c:v>
                </c:pt>
                <c:pt idx="21">
                  <c:v>42.002100800380127</c:v>
                </c:pt>
                <c:pt idx="22">
                  <c:v>42.426406871192853</c:v>
                </c:pt>
                <c:pt idx="24">
                  <c:v>-7.0710671047586944</c:v>
                </c:pt>
                <c:pt idx="25">
                  <c:v>-7.0003571337468209</c:v>
                </c:pt>
                <c:pt idx="26">
                  <c:v>-6.9296464556281663</c:v>
                </c:pt>
                <c:pt idx="27">
                  <c:v>-6.7882250993908562</c:v>
                </c:pt>
                <c:pt idx="28">
                  <c:v>-6.5053823869162377</c:v>
                </c:pt>
                <c:pt idx="29">
                  <c:v>-5.6568542494923806</c:v>
                </c:pt>
                <c:pt idx="30">
                  <c:v>-4.2426406871192857</c:v>
                </c:pt>
                <c:pt idx="31">
                  <c:v>-2.8284271247461898</c:v>
                </c:pt>
                <c:pt idx="32">
                  <c:v>-1.4142135623730949</c:v>
                </c:pt>
                <c:pt idx="33">
                  <c:v>-0.70710678118654702</c:v>
                </c:pt>
                <c:pt idx="34">
                  <c:v>0</c:v>
                </c:pt>
                <c:pt idx="36">
                  <c:v>4.2426364444828411E-5</c:v>
                </c:pt>
                <c:pt idx="37">
                  <c:v>8.4852728889656817</c:v>
                </c:pt>
                <c:pt idx="38">
                  <c:v>12.727909333448522</c:v>
                </c:pt>
                <c:pt idx="39">
                  <c:v>21.213182222414204</c:v>
                </c:pt>
                <c:pt idx="40">
                  <c:v>29.698455111379886</c:v>
                </c:pt>
                <c:pt idx="41">
                  <c:v>33.941091555862727</c:v>
                </c:pt>
                <c:pt idx="42">
                  <c:v>39.03225528924213</c:v>
                </c:pt>
                <c:pt idx="43">
                  <c:v>40.729309867035269</c:v>
                </c:pt>
                <c:pt idx="44">
                  <c:v>41.577837155931846</c:v>
                </c:pt>
                <c:pt idx="45">
                  <c:v>42.002100800380127</c:v>
                </c:pt>
                <c:pt idx="46">
                  <c:v>42.426406871192853</c:v>
                </c:pt>
              </c:numCache>
            </c:numRef>
          </c:xVal>
          <c:yVal>
            <c:numRef>
              <c:f>'Chart Data'!$W$10:$W$56</c:f>
              <c:numCache>
                <c:formatCode>0.000</c:formatCode>
                <c:ptCount val="47"/>
                <c:pt idx="0">
                  <c:v>1.2649110323616469E-2</c:v>
                </c:pt>
                <c:pt idx="1">
                  <c:v>3.9899874686519956</c:v>
                </c:pt>
                <c:pt idx="2">
                  <c:v>5.6284989117881006</c:v>
                </c:pt>
                <c:pt idx="3">
                  <c:v>7.9195959492893344</c:v>
                </c:pt>
                <c:pt idx="4">
                  <c:v>11.085125168440809</c:v>
                </c:pt>
                <c:pt idx="5">
                  <c:v>16.970562748477136</c:v>
                </c:pt>
                <c:pt idx="6">
                  <c:v>22.627416997969519</c:v>
                </c:pt>
                <c:pt idx="7">
                  <c:v>25.922962793631442</c:v>
                </c:pt>
                <c:pt idx="8">
                  <c:v>27.712812921102035</c:v>
                </c:pt>
                <c:pt idx="9">
                  <c:v>28.142494558940577</c:v>
                </c:pt>
                <c:pt idx="10">
                  <c:v>28.284271247461902</c:v>
                </c:pt>
                <c:pt idx="12">
                  <c:v>28.284271247447759</c:v>
                </c:pt>
                <c:pt idx="13">
                  <c:v>27.712814075800818</c:v>
                </c:pt>
                <c:pt idx="14">
                  <c:v>26.981477794957488</c:v>
                </c:pt>
                <c:pt idx="15">
                  <c:v>24.494905592783983</c:v>
                </c:pt>
                <c:pt idx="16">
                  <c:v>20.199029283577566</c:v>
                </c:pt>
                <c:pt idx="17">
                  <c:v>16.9705929182944</c:v>
                </c:pt>
                <c:pt idx="18">
                  <c:v>11.085186251839382</c:v>
                </c:pt>
                <c:pt idx="19">
                  <c:v>7.9196890442610348</c:v>
                </c:pt>
                <c:pt idx="20">
                  <c:v>5.6286354152400806</c:v>
                </c:pt>
                <c:pt idx="21">
                  <c:v>3.9901839754136272</c:v>
                </c:pt>
                <c:pt idx="22">
                  <c:v>0</c:v>
                </c:pt>
                <c:pt idx="24">
                  <c:v>-1.2649110323616469E-2</c:v>
                </c:pt>
                <c:pt idx="25">
                  <c:v>-3.9899874686519956</c:v>
                </c:pt>
                <c:pt idx="26">
                  <c:v>-5.6284989117881006</c:v>
                </c:pt>
                <c:pt idx="27">
                  <c:v>-7.9195959492893344</c:v>
                </c:pt>
                <c:pt idx="28">
                  <c:v>-11.085125168440809</c:v>
                </c:pt>
                <c:pt idx="29">
                  <c:v>-16.970562748477136</c:v>
                </c:pt>
                <c:pt idx="30">
                  <c:v>-22.627416997969519</c:v>
                </c:pt>
                <c:pt idx="31">
                  <c:v>-25.922962793631442</c:v>
                </c:pt>
                <c:pt idx="32">
                  <c:v>-27.712812921102035</c:v>
                </c:pt>
                <c:pt idx="33">
                  <c:v>-28.142494558940577</c:v>
                </c:pt>
                <c:pt idx="34">
                  <c:v>-28.284271247461902</c:v>
                </c:pt>
                <c:pt idx="36">
                  <c:v>-28.284271247447759</c:v>
                </c:pt>
                <c:pt idx="37">
                  <c:v>-27.712814075800818</c:v>
                </c:pt>
                <c:pt idx="38">
                  <c:v>-26.981477794957488</c:v>
                </c:pt>
                <c:pt idx="39">
                  <c:v>-24.494905592783983</c:v>
                </c:pt>
                <c:pt idx="40">
                  <c:v>-20.199029283577566</c:v>
                </c:pt>
                <c:pt idx="41">
                  <c:v>-16.9705929182944</c:v>
                </c:pt>
                <c:pt idx="42">
                  <c:v>-11.085186251839382</c:v>
                </c:pt>
                <c:pt idx="43">
                  <c:v>-7.9196890442610348</c:v>
                </c:pt>
                <c:pt idx="44">
                  <c:v>-5.6286354152400806</c:v>
                </c:pt>
                <c:pt idx="45">
                  <c:v>-3.9901839754136272</c:v>
                </c:pt>
                <c:pt idx="46">
                  <c:v>0</c:v>
                </c:pt>
              </c:numCache>
            </c:numRef>
          </c:yVal>
          <c:smooth val="1"/>
          <c:extLst>
            <c:ext xmlns:c16="http://schemas.microsoft.com/office/drawing/2014/chart" uri="{C3380CC4-5D6E-409C-BE32-E72D297353CC}">
              <c16:uniqueId val="{00000009-77C4-4223-860E-717A68E6CECB}"/>
            </c:ext>
          </c:extLst>
        </c:ser>
        <c:ser>
          <c:idx val="10"/>
          <c:order val="10"/>
          <c:tx>
            <c:strRef>
              <c:f>'Chart Data'!$C$60:$C$66</c:f>
              <c:strCache>
                <c:ptCount val="7"/>
                <c:pt idx="0">
                  <c:v>95</c:v>
                </c:pt>
                <c:pt idx="1">
                  <c:v>90</c:v>
                </c:pt>
                <c:pt idx="2">
                  <c:v>80</c:v>
                </c:pt>
                <c:pt idx="3">
                  <c:v>60</c:v>
                </c:pt>
                <c:pt idx="4">
                  <c:v>40</c:v>
                </c:pt>
                <c:pt idx="5">
                  <c:v>20</c:v>
                </c:pt>
                <c:pt idx="6">
                  <c:v>0</c:v>
                </c:pt>
              </c:strCache>
            </c:strRef>
          </c:tx>
          <c:spPr>
            <a:ln>
              <a:noFill/>
            </a:ln>
          </c:spPr>
          <c:marker>
            <c:symbol val="square"/>
            <c:size val="5"/>
            <c:spPr>
              <a:solidFill>
                <a:srgbClr val="FF0000"/>
              </a:solidFill>
            </c:spPr>
          </c:marker>
          <c:dLbls>
            <c:dLbl>
              <c:idx val="0"/>
              <c:tx>
                <c:rich>
                  <a:bodyPr/>
                  <a:lstStyle/>
                  <a:p>
                    <a:r>
                      <a:rPr lang="en-US"/>
                      <a:t>95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77C4-4223-860E-717A68E6CECB}"/>
                </c:ext>
              </c:extLst>
            </c:dLbl>
            <c:dLbl>
              <c:idx val="1"/>
              <c:tx>
                <c:rich>
                  <a:bodyPr/>
                  <a:lstStyle/>
                  <a:p>
                    <a:r>
                      <a:rPr lang="en-US"/>
                      <a:t>90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7C4-4223-860E-717A68E6CECB}"/>
                </c:ext>
              </c:extLst>
            </c:dLbl>
            <c:dLbl>
              <c:idx val="2"/>
              <c:tx>
                <c:rich>
                  <a:bodyPr/>
                  <a:lstStyle/>
                  <a:p>
                    <a:r>
                      <a:rPr lang="en-US"/>
                      <a:t>80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7C4-4223-860E-717A68E6CECB}"/>
                </c:ext>
              </c:extLst>
            </c:dLbl>
            <c:dLbl>
              <c:idx val="3"/>
              <c:tx>
                <c:rich>
                  <a:bodyPr/>
                  <a:lstStyle/>
                  <a:p>
                    <a:r>
                      <a:rPr lang="en-US"/>
                      <a:t>60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7C4-4223-860E-717A68E6CECB}"/>
                </c:ext>
              </c:extLst>
            </c:dLbl>
            <c:dLbl>
              <c:idx val="4"/>
              <c:tx>
                <c:rich>
                  <a:bodyPr/>
                  <a:lstStyle/>
                  <a:p>
                    <a:r>
                      <a:rPr lang="en-US"/>
                      <a:t>40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77C4-4223-860E-717A68E6CECB}"/>
                </c:ext>
              </c:extLst>
            </c:dLbl>
            <c:dLbl>
              <c:idx val="5"/>
              <c:tx>
                <c:rich>
                  <a:bodyPr/>
                  <a:lstStyle/>
                  <a:p>
                    <a:r>
                      <a:rPr lang="en-US"/>
                      <a:t>20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77C4-4223-860E-717A68E6CECB}"/>
                </c:ext>
              </c:extLst>
            </c:dLbl>
            <c:dLbl>
              <c:idx val="6"/>
              <c:tx>
                <c:rich>
                  <a:bodyPr/>
                  <a:lstStyle/>
                  <a:p>
                    <a:r>
                      <a:rPr lang="en-US"/>
                      <a:t>0 pts</a:t>
                    </a:r>
                  </a:p>
                </c:rich>
              </c:tx>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77C4-4223-860E-717A68E6CECB}"/>
                </c:ext>
              </c:extLst>
            </c:dLbl>
            <c:spPr>
              <a:solidFill>
                <a:schemeClr val="accent1">
                  <a:lumMod val="20000"/>
                  <a:lumOff val="80000"/>
                </a:schemeClr>
              </a:solidFill>
            </c:spPr>
            <c:txPr>
              <a:bodyPr rot="2340000"/>
              <a:lstStyle/>
              <a:p>
                <a:pPr>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'Chart Data'!$D$60:$D$66</c:f>
              <c:numCache>
                <c:formatCode>0.00</c:formatCode>
                <c:ptCount val="7"/>
                <c:pt idx="0">
                  <c:v>6.6407764455771519</c:v>
                </c:pt>
                <c:pt idx="1">
                  <c:v>9.3914761140230034</c:v>
                </c:pt>
                <c:pt idx="2">
                  <c:v>13.281552891154304</c:v>
                </c:pt>
                <c:pt idx="3">
                  <c:v>18.782952228046007</c:v>
                </c:pt>
                <c:pt idx="4">
                  <c:v>23.004324410892565</c:v>
                </c:pt>
                <c:pt idx="5">
                  <c:v>26.563105782308607</c:v>
                </c:pt>
                <c:pt idx="6">
                  <c:v>29.698455111379886</c:v>
                </c:pt>
              </c:numCache>
            </c:numRef>
          </c:xVal>
          <c:yVal>
            <c:numRef>
              <c:f>'Chart Data'!$E$60:$E$66</c:f>
              <c:numCache>
                <c:formatCode>0.00</c:formatCode>
                <c:ptCount val="7"/>
                <c:pt idx="0">
                  <c:v>4.5166402557588308</c:v>
                </c:pt>
                <c:pt idx="1">
                  <c:v>6.3874939060544236</c:v>
                </c:pt>
                <c:pt idx="2">
                  <c:v>9.0332805115176615</c:v>
                </c:pt>
                <c:pt idx="3">
                  <c:v>12.774987812108847</c:v>
                </c:pt>
                <c:pt idx="4">
                  <c:v>15.64610080497037</c:v>
                </c:pt>
                <c:pt idx="5">
                  <c:v>18.066561023035323</c:v>
                </c:pt>
                <c:pt idx="6">
                  <c:v>20.199029283577566</c:v>
                </c:pt>
              </c:numCache>
            </c:numRef>
          </c:yVal>
          <c:smooth val="1"/>
          <c:extLst>
            <c:ext xmlns:c16="http://schemas.microsoft.com/office/drawing/2014/chart" uri="{C3380CC4-5D6E-409C-BE32-E72D297353CC}">
              <c16:uniqueId val="{00000011-77C4-4223-860E-717A68E6CECB}"/>
            </c:ext>
          </c:extLst>
        </c:ser>
        <c:dLbls>
          <c:showLegendKey val="0"/>
          <c:showVal val="0"/>
          <c:showCatName val="0"/>
          <c:showSerName val="0"/>
          <c:showPercent val="0"/>
          <c:showBubbleSize val="0"/>
        </c:dLbls>
        <c:axId val="272552704"/>
        <c:axId val="272554624"/>
      </c:scatterChart>
      <c:valAx>
        <c:axId val="272552704"/>
        <c:scaling>
          <c:orientation val="minMax"/>
          <c:max val="60"/>
          <c:min val="-10"/>
        </c:scaling>
        <c:delete val="0"/>
        <c:axPos val="b"/>
        <c:majorGridlines/>
        <c:title>
          <c:tx>
            <c:rich>
              <a:bodyPr/>
              <a:lstStyle/>
              <a:p>
                <a:pPr>
                  <a:defRPr/>
                </a:pPr>
                <a:r>
                  <a:rPr lang="en-US"/>
                  <a:t>Distance past target mark, parallel to centreline, m</a:t>
                </a:r>
              </a:p>
            </c:rich>
          </c:tx>
          <c:overlay val="0"/>
        </c:title>
        <c:numFmt formatCode="0" sourceLinked="0"/>
        <c:majorTickMark val="none"/>
        <c:minorTickMark val="in"/>
        <c:tickLblPos val="nextTo"/>
        <c:crossAx val="272554624"/>
        <c:crossesAt val="-30"/>
        <c:crossBetween val="midCat"/>
      </c:valAx>
      <c:valAx>
        <c:axId val="272554624"/>
        <c:scaling>
          <c:orientation val="minMax"/>
          <c:max val="30"/>
          <c:min val="-30"/>
        </c:scaling>
        <c:delete val="0"/>
        <c:axPos val="l"/>
        <c:majorGridlines/>
        <c:title>
          <c:tx>
            <c:rich>
              <a:bodyPr rot="-5400000" vert="horz"/>
              <a:lstStyle/>
              <a:p>
                <a:pPr>
                  <a:defRPr/>
                </a:pPr>
                <a:r>
                  <a:rPr lang="en-US"/>
                  <a:t>Lateral distance offset from target mark,m</a:t>
                </a:r>
              </a:p>
            </c:rich>
          </c:tx>
          <c:overlay val="0"/>
        </c:title>
        <c:numFmt formatCode="0" sourceLinked="0"/>
        <c:majorTickMark val="none"/>
        <c:minorTickMark val="in"/>
        <c:tickLblPos val="nextTo"/>
        <c:crossAx val="272552704"/>
        <c:crossesAt val="-10"/>
        <c:crossBetween val="midCat"/>
      </c:valAx>
      <c:spPr>
        <a:solidFill>
          <a:schemeClr val="accent5">
            <a:lumMod val="20000"/>
            <a:lumOff val="80000"/>
          </a:schemeClr>
        </a:solidFill>
        <a:ln w="19050">
          <a:solidFill>
            <a:schemeClr val="accent1"/>
          </a:solidFill>
        </a:ln>
      </c:spPr>
    </c:plotArea>
    <c:plotVisOnly val="1"/>
    <c:dispBlanksAs val="gap"/>
    <c:showDLblsOverMax val="0"/>
  </c:chart>
  <c:spPr>
    <a:solidFill>
      <a:schemeClr val="accent5">
        <a:lumMod val="40000"/>
        <a:lumOff val="60000"/>
      </a:schemeClr>
    </a:solidFill>
  </c:sp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spPr>
            <a:ln>
              <a:solidFill>
                <a:schemeClr val="accent3">
                  <a:lumMod val="60000"/>
                  <a:lumOff val="40000"/>
                </a:schemeClr>
              </a:solidFill>
            </a:ln>
          </c:spPr>
          <c:marker>
            <c:symbol val="none"/>
          </c:marker>
          <c:xVal>
            <c:numRef>
              <c:f>'Score weighting'!$C$18:$C$28</c:f>
              <c:numCache>
                <c:formatCode>General</c:formatCode>
                <c:ptCount val="11"/>
                <c:pt idx="0">
                  <c:v>-5</c:v>
                </c:pt>
                <c:pt idx="1">
                  <c:v>-4.5</c:v>
                </c:pt>
                <c:pt idx="2">
                  <c:v>-4</c:v>
                </c:pt>
                <c:pt idx="3">
                  <c:v>-3.5</c:v>
                </c:pt>
                <c:pt idx="4">
                  <c:v>-3</c:v>
                </c:pt>
                <c:pt idx="5">
                  <c:v>-2.5</c:v>
                </c:pt>
                <c:pt idx="6">
                  <c:v>-2</c:v>
                </c:pt>
                <c:pt idx="7">
                  <c:v>-1.5</c:v>
                </c:pt>
                <c:pt idx="8">
                  <c:v>-1</c:v>
                </c:pt>
                <c:pt idx="9">
                  <c:v>-0.5</c:v>
                </c:pt>
                <c:pt idx="10">
                  <c:v>0</c:v>
                </c:pt>
              </c:numCache>
            </c:numRef>
          </c:xVal>
          <c:yVal>
            <c:numRef>
              <c:f>'Score weighting'!$D$18:$D$28</c:f>
              <c:numCache>
                <c:formatCode>0.00</c:formatCode>
                <c:ptCount val="11"/>
                <c:pt idx="0">
                  <c:v>0</c:v>
                </c:pt>
                <c:pt idx="1">
                  <c:v>9.5</c:v>
                </c:pt>
                <c:pt idx="2">
                  <c:v>18</c:v>
                </c:pt>
                <c:pt idx="3">
                  <c:v>25.5</c:v>
                </c:pt>
                <c:pt idx="4">
                  <c:v>32</c:v>
                </c:pt>
                <c:pt idx="5">
                  <c:v>37.5</c:v>
                </c:pt>
                <c:pt idx="6">
                  <c:v>42</c:v>
                </c:pt>
                <c:pt idx="7">
                  <c:v>45.5</c:v>
                </c:pt>
                <c:pt idx="8">
                  <c:v>48</c:v>
                </c:pt>
                <c:pt idx="9">
                  <c:v>49.5</c:v>
                </c:pt>
                <c:pt idx="10">
                  <c:v>50</c:v>
                </c:pt>
              </c:numCache>
            </c:numRef>
          </c:yVal>
          <c:smooth val="1"/>
          <c:extLst>
            <c:ext xmlns:c16="http://schemas.microsoft.com/office/drawing/2014/chart" uri="{C3380CC4-5D6E-409C-BE32-E72D297353CC}">
              <c16:uniqueId val="{00000000-03D3-417B-8C84-B0DF1909F82F}"/>
            </c:ext>
          </c:extLst>
        </c:ser>
        <c:ser>
          <c:idx val="1"/>
          <c:order val="1"/>
          <c:spPr>
            <a:ln>
              <a:solidFill>
                <a:schemeClr val="accent2">
                  <a:lumMod val="60000"/>
                  <a:lumOff val="40000"/>
                </a:schemeClr>
              </a:solidFill>
            </a:ln>
          </c:spPr>
          <c:marker>
            <c:symbol val="none"/>
          </c:marker>
          <c:xVal>
            <c:numRef>
              <c:f>'Score weighting'!$C$30:$C$40</c:f>
              <c:numCache>
                <c:formatCode>General</c:formatCode>
                <c:ptCount val="11"/>
                <c:pt idx="0">
                  <c:v>0</c:v>
                </c:pt>
                <c:pt idx="1">
                  <c:v>3</c:v>
                </c:pt>
                <c:pt idx="2">
                  <c:v>6</c:v>
                </c:pt>
                <c:pt idx="3">
                  <c:v>9</c:v>
                </c:pt>
                <c:pt idx="4">
                  <c:v>12</c:v>
                </c:pt>
                <c:pt idx="5">
                  <c:v>15</c:v>
                </c:pt>
                <c:pt idx="6">
                  <c:v>18</c:v>
                </c:pt>
                <c:pt idx="7">
                  <c:v>21</c:v>
                </c:pt>
                <c:pt idx="8">
                  <c:v>24</c:v>
                </c:pt>
                <c:pt idx="9">
                  <c:v>27</c:v>
                </c:pt>
                <c:pt idx="10">
                  <c:v>30</c:v>
                </c:pt>
              </c:numCache>
            </c:numRef>
          </c:xVal>
          <c:yVal>
            <c:numRef>
              <c:f>'Score weighting'!$D$30:$D$40</c:f>
              <c:numCache>
                <c:formatCode>0.00</c:formatCode>
                <c:ptCount val="11"/>
                <c:pt idx="0">
                  <c:v>50</c:v>
                </c:pt>
                <c:pt idx="1">
                  <c:v>49.5</c:v>
                </c:pt>
                <c:pt idx="2">
                  <c:v>48</c:v>
                </c:pt>
                <c:pt idx="3">
                  <c:v>45.5</c:v>
                </c:pt>
                <c:pt idx="4">
                  <c:v>42</c:v>
                </c:pt>
                <c:pt idx="5">
                  <c:v>37.5</c:v>
                </c:pt>
                <c:pt idx="6">
                  <c:v>32</c:v>
                </c:pt>
                <c:pt idx="7">
                  <c:v>25.5</c:v>
                </c:pt>
                <c:pt idx="8">
                  <c:v>18</c:v>
                </c:pt>
                <c:pt idx="9">
                  <c:v>9.5</c:v>
                </c:pt>
                <c:pt idx="10">
                  <c:v>0</c:v>
                </c:pt>
              </c:numCache>
            </c:numRef>
          </c:yVal>
          <c:smooth val="1"/>
          <c:extLst>
            <c:ext xmlns:c16="http://schemas.microsoft.com/office/drawing/2014/chart" uri="{C3380CC4-5D6E-409C-BE32-E72D297353CC}">
              <c16:uniqueId val="{00000001-03D3-417B-8C84-B0DF1909F82F}"/>
            </c:ext>
          </c:extLst>
        </c:ser>
        <c:ser>
          <c:idx val="2"/>
          <c:order val="2"/>
          <c:spPr>
            <a:ln>
              <a:solidFill>
                <a:schemeClr val="accent4">
                  <a:lumMod val="60000"/>
                  <a:lumOff val="40000"/>
                </a:schemeClr>
              </a:solidFill>
            </a:ln>
          </c:spPr>
          <c:marker>
            <c:symbol val="none"/>
          </c:marker>
          <c:xVal>
            <c:numRef>
              <c:f>'Score weighting'!$F$18:$F$28</c:f>
              <c:numCache>
                <c:formatCode>General</c:formatCode>
                <c:ptCount val="11"/>
                <c:pt idx="0">
                  <c:v>-20</c:v>
                </c:pt>
                <c:pt idx="1">
                  <c:v>-16</c:v>
                </c:pt>
                <c:pt idx="2">
                  <c:v>-12</c:v>
                </c:pt>
                <c:pt idx="3">
                  <c:v>-8</c:v>
                </c:pt>
                <c:pt idx="4">
                  <c:v>-4</c:v>
                </c:pt>
                <c:pt idx="5">
                  <c:v>0</c:v>
                </c:pt>
                <c:pt idx="6">
                  <c:v>4</c:v>
                </c:pt>
                <c:pt idx="7">
                  <c:v>8</c:v>
                </c:pt>
                <c:pt idx="8">
                  <c:v>12</c:v>
                </c:pt>
                <c:pt idx="9">
                  <c:v>16</c:v>
                </c:pt>
                <c:pt idx="10">
                  <c:v>20</c:v>
                </c:pt>
              </c:numCache>
            </c:numRef>
          </c:xVal>
          <c:yVal>
            <c:numRef>
              <c:f>'Score weighting'!$G$18:$G$28</c:f>
              <c:numCache>
                <c:formatCode>0.00</c:formatCode>
                <c:ptCount val="11"/>
                <c:pt idx="0">
                  <c:v>0</c:v>
                </c:pt>
                <c:pt idx="1">
                  <c:v>18</c:v>
                </c:pt>
                <c:pt idx="2">
                  <c:v>32</c:v>
                </c:pt>
                <c:pt idx="3">
                  <c:v>42</c:v>
                </c:pt>
                <c:pt idx="4">
                  <c:v>48</c:v>
                </c:pt>
                <c:pt idx="5">
                  <c:v>50</c:v>
                </c:pt>
                <c:pt idx="6">
                  <c:v>48</c:v>
                </c:pt>
                <c:pt idx="7">
                  <c:v>42</c:v>
                </c:pt>
                <c:pt idx="8">
                  <c:v>32</c:v>
                </c:pt>
                <c:pt idx="9">
                  <c:v>18</c:v>
                </c:pt>
                <c:pt idx="10">
                  <c:v>0</c:v>
                </c:pt>
              </c:numCache>
            </c:numRef>
          </c:yVal>
          <c:smooth val="1"/>
          <c:extLst>
            <c:ext xmlns:c16="http://schemas.microsoft.com/office/drawing/2014/chart" uri="{C3380CC4-5D6E-409C-BE32-E72D297353CC}">
              <c16:uniqueId val="{00000002-03D3-417B-8C84-B0DF1909F82F}"/>
            </c:ext>
          </c:extLst>
        </c:ser>
        <c:dLbls>
          <c:showLegendKey val="0"/>
          <c:showVal val="0"/>
          <c:showCatName val="0"/>
          <c:showSerName val="0"/>
          <c:showPercent val="0"/>
          <c:showBubbleSize val="0"/>
        </c:dLbls>
        <c:axId val="272336000"/>
        <c:axId val="272337920"/>
      </c:scatterChart>
      <c:valAx>
        <c:axId val="272336000"/>
        <c:scaling>
          <c:orientation val="minMax"/>
          <c:max val="30"/>
          <c:min val="-20"/>
        </c:scaling>
        <c:delete val="0"/>
        <c:axPos val="b"/>
        <c:majorGridlines/>
        <c:title>
          <c:tx>
            <c:rich>
              <a:bodyPr/>
              <a:lstStyle/>
              <a:p>
                <a:pPr>
                  <a:defRPr/>
                </a:pPr>
                <a:r>
                  <a:rPr lang="en-US"/>
                  <a:t>Distance From Mark, m</a:t>
                </a:r>
              </a:p>
            </c:rich>
          </c:tx>
          <c:overlay val="0"/>
        </c:title>
        <c:numFmt formatCode="General" sourceLinked="1"/>
        <c:majorTickMark val="none"/>
        <c:minorTickMark val="in"/>
        <c:tickLblPos val="nextTo"/>
        <c:crossAx val="272337920"/>
        <c:crosses val="autoZero"/>
        <c:crossBetween val="midCat"/>
      </c:valAx>
      <c:valAx>
        <c:axId val="272337920"/>
        <c:scaling>
          <c:orientation val="minMax"/>
          <c:max val="50"/>
          <c:min val="0"/>
        </c:scaling>
        <c:delete val="0"/>
        <c:axPos val="l"/>
        <c:majorGridlines/>
        <c:title>
          <c:tx>
            <c:rich>
              <a:bodyPr rot="-5400000" vert="horz"/>
              <a:lstStyle/>
              <a:p>
                <a:pPr>
                  <a:defRPr/>
                </a:pPr>
                <a:r>
                  <a:rPr lang="en-US"/>
                  <a:t>Points</a:t>
                </a:r>
              </a:p>
            </c:rich>
          </c:tx>
          <c:overlay val="0"/>
        </c:title>
        <c:numFmt formatCode="0" sourceLinked="0"/>
        <c:majorTickMark val="none"/>
        <c:minorTickMark val="in"/>
        <c:tickLblPos val="nextTo"/>
        <c:crossAx val="272336000"/>
        <c:crossesAt val="-20"/>
        <c:crossBetween val="midCat"/>
      </c:valAx>
    </c:plotArea>
    <c:plotVisOnly val="1"/>
    <c:dispBlanksAs val="gap"/>
    <c:showDLblsOverMax val="0"/>
  </c:chart>
  <c:printSettings>
    <c:headerFooter/>
    <c:pageMargins b="0.75" l="0.7" r="0.7" t="0.75" header="0.3" footer="0.3"/>
    <c:pageSetup/>
  </c:printSettings>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zoomScale="108"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313333" cy="6085417"/>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0.80603</cdr:x>
      <cdr:y>0.02404</cdr:y>
    </cdr:from>
    <cdr:to>
      <cdr:x>0.97466</cdr:x>
      <cdr:y>0.13058</cdr:y>
    </cdr:to>
    <cdr:pic>
      <cdr:nvPicPr>
        <cdr:cNvPr id="2" name="Picture 1">
          <a:extLst xmlns:a="http://schemas.openxmlformats.org/drawingml/2006/main">
            <a:ext uri="{FF2B5EF4-FFF2-40B4-BE49-F238E27FC236}">
              <a16:creationId xmlns:a16="http://schemas.microsoft.com/office/drawing/2014/main" id="{9FEE0D21-7C16-4DD6-A804-CF02AAD440AF}"/>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7499109" y="146164"/>
          <a:ext cx="1568885" cy="647828"/>
        </a:xfrm>
        <a:prstGeom xmlns:a="http://schemas.openxmlformats.org/drawingml/2006/main" prst="rect">
          <a:avLst/>
        </a:prstGeom>
      </cdr:spPr>
    </cdr:pic>
  </cdr:relSizeAnchor>
</c:userShapes>
</file>

<file path=xl/drawings/drawing3.xml><?xml version="1.0" encoding="utf-8"?>
<xdr:wsDr xmlns:xdr="http://schemas.openxmlformats.org/drawingml/2006/spreadsheetDrawing" xmlns:a="http://schemas.openxmlformats.org/drawingml/2006/main">
  <xdr:twoCellAnchor editAs="oneCell">
    <xdr:from>
      <xdr:col>2</xdr:col>
      <xdr:colOff>498582</xdr:colOff>
      <xdr:row>0</xdr:row>
      <xdr:rowOff>76200</xdr:rowOff>
    </xdr:from>
    <xdr:to>
      <xdr:col>3</xdr:col>
      <xdr:colOff>800100</xdr:colOff>
      <xdr:row>3</xdr:row>
      <xdr:rowOff>57150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51432" y="76200"/>
          <a:ext cx="1568343" cy="647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285750</xdr:colOff>
      <xdr:row>0</xdr:row>
      <xdr:rowOff>114300</xdr:rowOff>
    </xdr:from>
    <xdr:to>
      <xdr:col>11</xdr:col>
      <xdr:colOff>666750</xdr:colOff>
      <xdr:row>13</xdr:row>
      <xdr:rowOff>19050</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0"/>
  <sheetViews>
    <sheetView showGridLines="0" workbookViewId="0">
      <selection activeCell="F7" sqref="F7"/>
    </sheetView>
  </sheetViews>
  <sheetFormatPr defaultRowHeight="15.75" x14ac:dyDescent="0.25"/>
  <cols>
    <col min="1" max="1" width="9" style="51"/>
    <col min="2" max="2" width="84.875" style="52" customWidth="1"/>
    <col min="3" max="16384" width="9" style="51"/>
  </cols>
  <sheetData>
    <row r="1" spans="1:2" s="48" customFormat="1" ht="32.1" customHeight="1" x14ac:dyDescent="0.25">
      <c r="A1" s="54" t="s">
        <v>14</v>
      </c>
      <c r="B1" s="55"/>
    </row>
    <row r="2" spans="1:2" s="48" customFormat="1" ht="48" customHeight="1" x14ac:dyDescent="0.25">
      <c r="B2" s="49" t="s">
        <v>15</v>
      </c>
    </row>
    <row r="3" spans="1:2" s="48" customFormat="1" ht="32.1" customHeight="1" x14ac:dyDescent="0.25">
      <c r="B3" s="49" t="s">
        <v>27</v>
      </c>
    </row>
    <row r="4" spans="1:2" s="48" customFormat="1" ht="32.1" customHeight="1" x14ac:dyDescent="0.25">
      <c r="A4" s="53">
        <v>1</v>
      </c>
      <c r="B4" s="49" t="s">
        <v>29</v>
      </c>
    </row>
    <row r="5" spans="1:2" s="48" customFormat="1" ht="48" customHeight="1" x14ac:dyDescent="0.25">
      <c r="A5" s="53">
        <v>2</v>
      </c>
      <c r="B5" s="50" t="s">
        <v>28</v>
      </c>
    </row>
    <row r="6" spans="1:2" s="48" customFormat="1" ht="32.1" customHeight="1" x14ac:dyDescent="0.25">
      <c r="A6" s="53">
        <v>3</v>
      </c>
      <c r="B6" s="50" t="s">
        <v>16</v>
      </c>
    </row>
    <row r="7" spans="1:2" s="48" customFormat="1" ht="48" customHeight="1" x14ac:dyDescent="0.25">
      <c r="A7" s="53">
        <v>4</v>
      </c>
      <c r="B7" s="50" t="s">
        <v>30</v>
      </c>
    </row>
    <row r="8" spans="1:2" s="48" customFormat="1" ht="48" customHeight="1" x14ac:dyDescent="0.25">
      <c r="A8" s="53">
        <v>5</v>
      </c>
      <c r="B8" s="50" t="s">
        <v>17</v>
      </c>
    </row>
    <row r="9" spans="1:2" s="48" customFormat="1" ht="32.1" customHeight="1" x14ac:dyDescent="0.25">
      <c r="A9" s="53">
        <v>6</v>
      </c>
      <c r="B9" s="50" t="s">
        <v>18</v>
      </c>
    </row>
    <row r="10" spans="1:2" s="48" customFormat="1" ht="32.1" customHeight="1" x14ac:dyDescent="0.25">
      <c r="B10" s="50"/>
    </row>
    <row r="11" spans="1:2" s="48" customFormat="1" ht="32.1" customHeight="1" x14ac:dyDescent="0.25">
      <c r="B11" s="50" t="s">
        <v>19</v>
      </c>
    </row>
    <row r="12" spans="1:2" s="48" customFormat="1" ht="32.1" customHeight="1" x14ac:dyDescent="0.25">
      <c r="B12" s="49" t="s">
        <v>20</v>
      </c>
    </row>
    <row r="13" spans="1:2" s="48" customFormat="1" ht="48" customHeight="1" x14ac:dyDescent="0.25">
      <c r="B13" s="49" t="s">
        <v>21</v>
      </c>
    </row>
    <row r="14" spans="1:2" s="48" customFormat="1" ht="48" customHeight="1" x14ac:dyDescent="0.25">
      <c r="B14" s="49" t="s">
        <v>22</v>
      </c>
    </row>
    <row r="15" spans="1:2" s="48" customFormat="1" ht="32.1" customHeight="1" x14ac:dyDescent="0.25">
      <c r="B15" s="49" t="s">
        <v>23</v>
      </c>
    </row>
    <row r="16" spans="1:2" s="48" customFormat="1" ht="32.1" customHeight="1" x14ac:dyDescent="0.25">
      <c r="B16" s="49"/>
    </row>
    <row r="17" spans="2:2" s="48" customFormat="1" x14ac:dyDescent="0.25">
      <c r="B17" s="49" t="s">
        <v>24</v>
      </c>
    </row>
    <row r="18" spans="2:2" s="48" customFormat="1" x14ac:dyDescent="0.25">
      <c r="B18" s="49" t="s">
        <v>25</v>
      </c>
    </row>
    <row r="19" spans="2:2" s="48" customFormat="1" x14ac:dyDescent="0.25">
      <c r="B19" s="49" t="s">
        <v>26</v>
      </c>
    </row>
    <row r="20" spans="2:2" x14ac:dyDescent="0.25">
      <c r="B20" s="52"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7"/>
  <sheetViews>
    <sheetView tabSelected="1" workbookViewId="0">
      <pane ySplit="5" topLeftCell="A6" activePane="bottomLeft" state="frozen"/>
      <selection pane="bottomLeft" activeCell="A6" sqref="A6:D6"/>
    </sheetView>
  </sheetViews>
  <sheetFormatPr defaultColWidth="11" defaultRowHeight="15.75" x14ac:dyDescent="0.25"/>
  <cols>
    <col min="1" max="1" width="32.625" customWidth="1"/>
    <col min="2" max="3" width="16.625" style="2" customWidth="1"/>
    <col min="4" max="4" width="16.625" style="56" customWidth="1"/>
  </cols>
  <sheetData>
    <row r="1" spans="1:4" ht="21" x14ac:dyDescent="0.35">
      <c r="A1" s="1" t="s">
        <v>2</v>
      </c>
    </row>
    <row r="3" spans="1:4" x14ac:dyDescent="0.25">
      <c r="B3" s="3"/>
    </row>
    <row r="4" spans="1:4" ht="16.5" thickBot="1" x14ac:dyDescent="0.3"/>
    <row r="5" spans="1:4" ht="47.25" customHeight="1" thickBot="1" x14ac:dyDescent="0.3">
      <c r="A5" s="36" t="s">
        <v>0</v>
      </c>
      <c r="B5" s="58" t="s">
        <v>31</v>
      </c>
      <c r="C5" s="58" t="s">
        <v>32</v>
      </c>
      <c r="D5" s="59" t="s">
        <v>1</v>
      </c>
    </row>
    <row r="6" spans="1:4" x14ac:dyDescent="0.25">
      <c r="A6" s="34"/>
      <c r="B6" s="35"/>
      <c r="C6" s="35"/>
      <c r="D6" s="57"/>
    </row>
    <row r="7" spans="1:4" x14ac:dyDescent="0.25">
      <c r="A7" s="34"/>
      <c r="B7" s="35"/>
      <c r="C7" s="35"/>
      <c r="D7" s="57">
        <f>IF(C7&lt;0,'Score weighting'!$F$7+'Score weighting'!$E$7*'Score Card'!C7^2,IF('Score Card'!C7=0,50,'Score weighting'!$F$4+'Score weighting'!$E$4*'Score Card'!C7^2))+IF(B7=0,50,'Score weighting'!$F$10+'Score weighting'!$E$10*'Score Card'!B7^2)</f>
        <v>100</v>
      </c>
    </row>
    <row r="8" spans="1:4" x14ac:dyDescent="0.25">
      <c r="A8" s="34"/>
      <c r="B8" s="35"/>
      <c r="C8" s="35"/>
      <c r="D8" s="57">
        <f>IF(C8&lt;0,'Score weighting'!$F$7+'Score weighting'!$E$7*'Score Card'!C8^2,IF('Score Card'!C8=0,50,'Score weighting'!$F$4+'Score weighting'!$E$4*'Score Card'!C8^2))+IF(B8=0,50,'Score weighting'!$F$10+'Score weighting'!$E$10*'Score Card'!B8^2)</f>
        <v>100</v>
      </c>
    </row>
    <row r="9" spans="1:4" x14ac:dyDescent="0.25">
      <c r="A9" s="34"/>
      <c r="B9" s="35"/>
      <c r="C9" s="35"/>
      <c r="D9" s="57">
        <f>IF(C9&lt;0,'Score weighting'!$F$7+'Score weighting'!$E$7*'Score Card'!C9^2,IF('Score Card'!C9=0,50,'Score weighting'!$F$4+'Score weighting'!$E$4*'Score Card'!C9^2))+IF(B9=0,50,'Score weighting'!$F$10+'Score weighting'!$E$10*'Score Card'!B9^2)</f>
        <v>100</v>
      </c>
    </row>
    <row r="10" spans="1:4" x14ac:dyDescent="0.25">
      <c r="A10" s="34"/>
      <c r="B10" s="35"/>
      <c r="C10" s="35"/>
      <c r="D10" s="57">
        <f>IF(C10&lt;0,'Score weighting'!$F$7+'Score weighting'!$E$7*'Score Card'!C10^2,IF('Score Card'!C10=0,50,'Score weighting'!$F$4+'Score weighting'!$E$4*'Score Card'!C10^2))+IF(B10=0,50,'Score weighting'!$F$10+'Score weighting'!$E$10*'Score Card'!B10^2)</f>
        <v>100</v>
      </c>
    </row>
    <row r="11" spans="1:4" x14ac:dyDescent="0.25">
      <c r="A11" s="34"/>
      <c r="B11" s="35"/>
      <c r="C11" s="35"/>
      <c r="D11" s="57">
        <f>IF(C11&lt;0,'Score weighting'!$F$7+'Score weighting'!$E$7*'Score Card'!C11^2,IF('Score Card'!C11=0,50,'Score weighting'!$F$4+'Score weighting'!$E$4*'Score Card'!C11^2))+IF(B11=0,50,'Score weighting'!$F$10+'Score weighting'!$E$10*'Score Card'!B11^2)</f>
        <v>100</v>
      </c>
    </row>
    <row r="12" spans="1:4" x14ac:dyDescent="0.25">
      <c r="A12" s="34"/>
      <c r="B12" s="35"/>
      <c r="C12" s="35"/>
      <c r="D12" s="57">
        <f>IF(C12&lt;0,'Score weighting'!$F$7+'Score weighting'!$E$7*'Score Card'!C12^2,IF('Score Card'!C12=0,50,'Score weighting'!$F$4+'Score weighting'!$E$4*'Score Card'!C12^2))+IF(B12=0,50,'Score weighting'!$F$10+'Score weighting'!$E$10*'Score Card'!B12^2)</f>
        <v>100</v>
      </c>
    </row>
    <row r="13" spans="1:4" x14ac:dyDescent="0.25">
      <c r="A13" s="34"/>
      <c r="B13" s="35"/>
      <c r="C13" s="35"/>
      <c r="D13" s="57">
        <f>IF(C13&lt;0,'Score weighting'!$F$7+'Score weighting'!$E$7*'Score Card'!C13^2,IF('Score Card'!C13=0,50,'Score weighting'!$F$4+'Score weighting'!$E$4*'Score Card'!C13^2))+IF(B13=0,50,'Score weighting'!$F$10+'Score weighting'!$E$10*'Score Card'!B13^2)</f>
        <v>100</v>
      </c>
    </row>
    <row r="14" spans="1:4" x14ac:dyDescent="0.25">
      <c r="A14" s="34"/>
      <c r="B14" s="35"/>
      <c r="C14" s="35"/>
      <c r="D14" s="57">
        <f>IF(C14&lt;0,'Score weighting'!$F$7+'Score weighting'!$E$7*'Score Card'!C14^2,IF('Score Card'!C14=0,50,'Score weighting'!$F$4+'Score weighting'!$E$4*'Score Card'!C14^2))+IF(B14=0,50,'Score weighting'!$F$10+'Score weighting'!$E$10*'Score Card'!B14^2)</f>
        <v>100</v>
      </c>
    </row>
    <row r="15" spans="1:4" x14ac:dyDescent="0.25">
      <c r="A15" s="34"/>
      <c r="B15" s="35"/>
      <c r="C15" s="35"/>
      <c r="D15" s="57">
        <f>IF(C15&lt;0,'Score weighting'!$F$7+'Score weighting'!$E$7*'Score Card'!C15^2,IF('Score Card'!C15=0,50,'Score weighting'!$F$4+'Score weighting'!$E$4*'Score Card'!C15^2))+IF(B15=0,50,'Score weighting'!$F$10+'Score weighting'!$E$10*'Score Card'!B15^2)</f>
        <v>100</v>
      </c>
    </row>
    <row r="16" spans="1:4" x14ac:dyDescent="0.25">
      <c r="A16" s="34"/>
      <c r="B16" s="35"/>
      <c r="C16" s="35"/>
      <c r="D16" s="57">
        <f>IF(C16&lt;0,'Score weighting'!$F$7+'Score weighting'!$E$7*'Score Card'!C16^2,IF('Score Card'!C16=0,50,'Score weighting'!$F$4+'Score weighting'!$E$4*'Score Card'!C16^2))+IF(B16=0,50,'Score weighting'!$F$10+'Score weighting'!$E$10*'Score Card'!B16^2)</f>
        <v>100</v>
      </c>
    </row>
    <row r="17" spans="1:4" x14ac:dyDescent="0.25">
      <c r="A17" s="34"/>
      <c r="B17" s="35"/>
      <c r="C17" s="35"/>
      <c r="D17" s="57">
        <f>IF(C17&lt;0,'Score weighting'!$F$7+'Score weighting'!$E$7*'Score Card'!C17^2,IF('Score Card'!C17=0,50,'Score weighting'!$F$4+'Score weighting'!$E$4*'Score Card'!C17^2))+IF(B17=0,50,'Score weighting'!$F$10+'Score weighting'!$E$10*'Score Card'!B17^2)</f>
        <v>100</v>
      </c>
    </row>
    <row r="18" spans="1:4" x14ac:dyDescent="0.25">
      <c r="A18" s="34"/>
      <c r="B18" s="35"/>
      <c r="C18" s="35"/>
      <c r="D18" s="57">
        <f>IF(C18&lt;0,'Score weighting'!$F$7+'Score weighting'!$E$7*'Score Card'!C18^2,IF('Score Card'!C18=0,50,'Score weighting'!$F$4+'Score weighting'!$E$4*'Score Card'!C18^2))+IF(B18=0,50,'Score weighting'!$F$10+'Score weighting'!$E$10*'Score Card'!B18^2)</f>
        <v>100</v>
      </c>
    </row>
    <row r="19" spans="1:4" x14ac:dyDescent="0.25">
      <c r="A19" s="34"/>
      <c r="B19" s="35"/>
      <c r="C19" s="35"/>
      <c r="D19" s="57">
        <f>IF(C19&lt;0,'Score weighting'!$F$7+'Score weighting'!$E$7*'Score Card'!C19^2,IF('Score Card'!C19=0,50,'Score weighting'!$F$4+'Score weighting'!$E$4*'Score Card'!C19^2))+IF(B19=0,50,'Score weighting'!$F$10+'Score weighting'!$E$10*'Score Card'!B19^2)</f>
        <v>100</v>
      </c>
    </row>
    <row r="20" spans="1:4" x14ac:dyDescent="0.25">
      <c r="A20" s="34"/>
      <c r="B20" s="35"/>
      <c r="C20" s="35"/>
      <c r="D20" s="57">
        <f>IF(C20&lt;0,'Score weighting'!$F$7+'Score weighting'!$E$7*'Score Card'!C20^2,IF('Score Card'!C20=0,50,'Score weighting'!$F$4+'Score weighting'!$E$4*'Score Card'!C20^2))+IF(B20=0,50,'Score weighting'!$F$10+'Score weighting'!$E$10*'Score Card'!B20^2)</f>
        <v>100</v>
      </c>
    </row>
    <row r="21" spans="1:4" x14ac:dyDescent="0.25">
      <c r="A21" s="34"/>
      <c r="B21" s="35"/>
      <c r="C21" s="35"/>
      <c r="D21" s="57">
        <f>IF(C21&lt;0,'Score weighting'!$F$7+'Score weighting'!$E$7*'Score Card'!C21^2,IF('Score Card'!C21=0,50,'Score weighting'!$F$4+'Score weighting'!$E$4*'Score Card'!C21^2))+IF(B21=0,50,'Score weighting'!$F$10+'Score weighting'!$E$10*'Score Card'!B21^2)</f>
        <v>100</v>
      </c>
    </row>
    <row r="22" spans="1:4" x14ac:dyDescent="0.25">
      <c r="A22" s="34"/>
      <c r="B22" s="35"/>
      <c r="C22" s="35"/>
      <c r="D22" s="57">
        <f>IF(C22&lt;0,'Score weighting'!$F$7+'Score weighting'!$E$7*'Score Card'!C22^2,IF('Score Card'!C22=0,50,'Score weighting'!$F$4+'Score weighting'!$E$4*'Score Card'!C22^2))+IF(B22=0,50,'Score weighting'!$F$10+'Score weighting'!$E$10*'Score Card'!B22^2)</f>
        <v>100</v>
      </c>
    </row>
    <row r="23" spans="1:4" x14ac:dyDescent="0.25">
      <c r="A23" s="34"/>
      <c r="B23" s="35"/>
      <c r="C23" s="35"/>
      <c r="D23" s="57">
        <f>IF(C23&lt;0,'Score weighting'!$F$7+'Score weighting'!$E$7*'Score Card'!C23^2,IF('Score Card'!C23=0,50,'Score weighting'!$F$4+'Score weighting'!$E$4*'Score Card'!C23^2))+IF(B23=0,50,'Score weighting'!$F$10+'Score weighting'!$E$10*'Score Card'!B23^2)</f>
        <v>100</v>
      </c>
    </row>
    <row r="24" spans="1:4" x14ac:dyDescent="0.25">
      <c r="A24" s="34"/>
      <c r="B24" s="35"/>
      <c r="C24" s="35"/>
      <c r="D24" s="57">
        <f>IF(C24&lt;0,'Score weighting'!$F$7+'Score weighting'!$E$7*'Score Card'!C24^2,IF('Score Card'!C24=0,50,'Score weighting'!$F$4+'Score weighting'!$E$4*'Score Card'!C24^2))+IF(B24=0,50,'Score weighting'!$F$10+'Score weighting'!$E$10*'Score Card'!B24^2)</f>
        <v>100</v>
      </c>
    </row>
    <row r="25" spans="1:4" x14ac:dyDescent="0.25">
      <c r="A25" s="34"/>
      <c r="B25" s="35"/>
      <c r="C25" s="35"/>
      <c r="D25" s="57">
        <f>IF(C25&lt;0,'Score weighting'!$F$7+'Score weighting'!$E$7*'Score Card'!C25^2,IF('Score Card'!C25=0,50,'Score weighting'!$F$4+'Score weighting'!$E$4*'Score Card'!C25^2))+IF(B25=0,50,'Score weighting'!$F$10+'Score weighting'!$E$10*'Score Card'!B25^2)</f>
        <v>100</v>
      </c>
    </row>
    <row r="26" spans="1:4" x14ac:dyDescent="0.25">
      <c r="A26" s="34"/>
      <c r="B26" s="35"/>
      <c r="C26" s="35"/>
      <c r="D26" s="57">
        <f>IF(C26&lt;0,'Score weighting'!$F$7+'Score weighting'!$E$7*'Score Card'!C26^2,IF('Score Card'!C26=0,50,'Score weighting'!$F$4+'Score weighting'!$E$4*'Score Card'!C26^2))+IF(B26=0,50,'Score weighting'!$F$10+'Score weighting'!$E$10*'Score Card'!B26^2)</f>
        <v>100</v>
      </c>
    </row>
    <row r="27" spans="1:4" x14ac:dyDescent="0.25">
      <c r="A27" s="34"/>
      <c r="B27" s="35"/>
      <c r="C27" s="35"/>
      <c r="D27" s="57">
        <f>IF(C27&lt;0,'Score weighting'!$F$7+'Score weighting'!$E$7*'Score Card'!C27^2,IF('Score Card'!C27=0,50,'Score weighting'!$F$4+'Score weighting'!$E$4*'Score Card'!C27^2))+IF(B27=0,50,'Score weighting'!$F$10+'Score weighting'!$E$10*'Score Card'!B27^2)</f>
        <v>100</v>
      </c>
    </row>
    <row r="28" spans="1:4" x14ac:dyDescent="0.25">
      <c r="A28" s="34"/>
      <c r="B28" s="35"/>
      <c r="C28" s="35"/>
      <c r="D28" s="57">
        <f>IF(C28&lt;0,'Score weighting'!$F$7+'Score weighting'!$E$7*'Score Card'!C28^2,IF('Score Card'!C28=0,50,'Score weighting'!$F$4+'Score weighting'!$E$4*'Score Card'!C28^2))+IF(B28=0,50,'Score weighting'!$F$10+'Score weighting'!$E$10*'Score Card'!B28^2)</f>
        <v>100</v>
      </c>
    </row>
    <row r="29" spans="1:4" x14ac:dyDescent="0.25">
      <c r="A29" s="34"/>
      <c r="B29" s="35"/>
      <c r="C29" s="35"/>
      <c r="D29" s="57">
        <f>IF(C29&lt;0,'Score weighting'!$F$7+'Score weighting'!$E$7*'Score Card'!C29^2,IF('Score Card'!C29=0,50,'Score weighting'!$F$4+'Score weighting'!$E$4*'Score Card'!C29^2))+IF(B29=0,50,'Score weighting'!$F$10+'Score weighting'!$E$10*'Score Card'!B29^2)</f>
        <v>100</v>
      </c>
    </row>
    <row r="30" spans="1:4" x14ac:dyDescent="0.25">
      <c r="A30" s="34"/>
      <c r="B30" s="35"/>
      <c r="C30" s="35"/>
      <c r="D30" s="57">
        <f>IF(C30&lt;0,'Score weighting'!$F$7+'Score weighting'!$E$7*'Score Card'!C30^2,IF('Score Card'!C30=0,50,'Score weighting'!$F$4+'Score weighting'!$E$4*'Score Card'!C30^2))+IF(B30=0,50,'Score weighting'!$F$10+'Score weighting'!$E$10*'Score Card'!B30^2)</f>
        <v>100</v>
      </c>
    </row>
    <row r="31" spans="1:4" x14ac:dyDescent="0.25">
      <c r="A31" s="34"/>
      <c r="B31" s="35"/>
      <c r="C31" s="35"/>
      <c r="D31" s="57">
        <f>IF(C31&lt;0,'Score weighting'!$F$7+'Score weighting'!$E$7*'Score Card'!C31^2,IF('Score Card'!C31=0,50,'Score weighting'!$F$4+'Score weighting'!$E$4*'Score Card'!C31^2))+IF(B31=0,50,'Score weighting'!$F$10+'Score weighting'!$E$10*'Score Card'!B31^2)</f>
        <v>100</v>
      </c>
    </row>
    <row r="32" spans="1:4" x14ac:dyDescent="0.25">
      <c r="A32" s="34"/>
      <c r="B32" s="35"/>
      <c r="C32" s="35"/>
      <c r="D32" s="57">
        <f>IF(C32&lt;0,'Score weighting'!$F$7+'Score weighting'!$E$7*'Score Card'!C32^2,IF('Score Card'!C32=0,50,'Score weighting'!$F$4+'Score weighting'!$E$4*'Score Card'!C32^2))+IF(B32=0,50,'Score weighting'!$F$10+'Score weighting'!$E$10*'Score Card'!B32^2)</f>
        <v>100</v>
      </c>
    </row>
    <row r="33" spans="1:4" x14ac:dyDescent="0.25">
      <c r="A33" s="34"/>
      <c r="B33" s="35"/>
      <c r="C33" s="35"/>
      <c r="D33" s="57">
        <f>IF(C33&lt;0,'Score weighting'!$F$7+'Score weighting'!$E$7*'Score Card'!C33^2,IF('Score Card'!C33=0,50,'Score weighting'!$F$4+'Score weighting'!$E$4*'Score Card'!C33^2))+IF(B33=0,50,'Score weighting'!$F$10+'Score weighting'!$E$10*'Score Card'!B33^2)</f>
        <v>100</v>
      </c>
    </row>
    <row r="34" spans="1:4" x14ac:dyDescent="0.25">
      <c r="A34" s="34"/>
      <c r="B34" s="35"/>
      <c r="C34" s="35"/>
      <c r="D34" s="57">
        <f>IF(C34&lt;0,'Score weighting'!$F$7+'Score weighting'!$E$7*'Score Card'!C34^2,IF('Score Card'!C34=0,50,'Score weighting'!$F$4+'Score weighting'!$E$4*'Score Card'!C34^2))+IF(B34=0,50,'Score weighting'!$F$10+'Score weighting'!$E$10*'Score Card'!B34^2)</f>
        <v>100</v>
      </c>
    </row>
    <row r="35" spans="1:4" x14ac:dyDescent="0.25">
      <c r="A35" s="34"/>
      <c r="B35" s="35"/>
      <c r="C35" s="35"/>
      <c r="D35" s="57">
        <f>IF(C35&lt;0,'Score weighting'!$F$7+'Score weighting'!$E$7*'Score Card'!C35^2,IF('Score Card'!C35=0,50,'Score weighting'!$F$4+'Score weighting'!$E$4*'Score Card'!C35^2))+IF(B35=0,50,'Score weighting'!$F$10+'Score weighting'!$E$10*'Score Card'!B35^2)</f>
        <v>100</v>
      </c>
    </row>
    <row r="36" spans="1:4" x14ac:dyDescent="0.25">
      <c r="A36" s="34"/>
      <c r="B36" s="35"/>
      <c r="C36" s="35"/>
      <c r="D36" s="57">
        <f>IF(C36&lt;0,'Score weighting'!$F$7+'Score weighting'!$E$7*'Score Card'!C36^2,IF('Score Card'!C36=0,50,'Score weighting'!$F$4+'Score weighting'!$E$4*'Score Card'!C36^2))+IF(B36=0,50,'Score weighting'!$F$10+'Score weighting'!$E$10*'Score Card'!B36^2)</f>
        <v>100</v>
      </c>
    </row>
    <row r="37" spans="1:4" x14ac:dyDescent="0.25">
      <c r="A37" s="34"/>
      <c r="B37" s="35"/>
      <c r="C37" s="35"/>
      <c r="D37" s="57">
        <f>IF(C37&lt;0,'Score weighting'!$F$7+'Score weighting'!$E$7*'Score Card'!C37^2,IF('Score Card'!C37=0,50,'Score weighting'!$F$4+'Score weighting'!$E$4*'Score Card'!C37^2))+IF(B37=0,50,'Score weighting'!$F$10+'Score weighting'!$E$10*'Score Card'!B37^2)</f>
        <v>100</v>
      </c>
    </row>
    <row r="38" spans="1:4" x14ac:dyDescent="0.25">
      <c r="A38" s="34"/>
      <c r="B38" s="35"/>
      <c r="C38" s="35"/>
      <c r="D38" s="57">
        <f>IF(C38&lt;0,'Score weighting'!$F$7+'Score weighting'!$E$7*'Score Card'!C38^2,IF('Score Card'!C38=0,50,'Score weighting'!$F$4+'Score weighting'!$E$4*'Score Card'!C38^2))+IF(B38=0,50,'Score weighting'!$F$10+'Score weighting'!$E$10*'Score Card'!B38^2)</f>
        <v>100</v>
      </c>
    </row>
    <row r="39" spans="1:4" x14ac:dyDescent="0.25">
      <c r="A39" s="34"/>
      <c r="B39" s="35"/>
      <c r="C39" s="35"/>
      <c r="D39" s="57">
        <f>IF(C39&lt;0,'Score weighting'!$F$7+'Score weighting'!$E$7*'Score Card'!C39^2,IF('Score Card'!C39=0,50,'Score weighting'!$F$4+'Score weighting'!$E$4*'Score Card'!C39^2))+IF(B39=0,50,'Score weighting'!$F$10+'Score weighting'!$E$10*'Score Card'!B39^2)</f>
        <v>100</v>
      </c>
    </row>
    <row r="40" spans="1:4" x14ac:dyDescent="0.25">
      <c r="A40" s="34"/>
      <c r="B40" s="35"/>
      <c r="C40" s="35"/>
      <c r="D40" s="57">
        <f>IF(C40&lt;0,'Score weighting'!$F$7+'Score weighting'!$E$7*'Score Card'!C40^2,IF('Score Card'!C40=0,50,'Score weighting'!$F$4+'Score weighting'!$E$4*'Score Card'!C40^2))+IF(B40=0,50,'Score weighting'!$F$10+'Score weighting'!$E$10*'Score Card'!B40^2)</f>
        <v>100</v>
      </c>
    </row>
    <row r="41" spans="1:4" x14ac:dyDescent="0.25">
      <c r="A41" s="34"/>
      <c r="B41" s="35"/>
      <c r="C41" s="35"/>
      <c r="D41" s="57">
        <f>IF(C41&lt;0,'Score weighting'!$F$7+'Score weighting'!$E$7*'Score Card'!C41^2,IF('Score Card'!C41=0,50,'Score weighting'!$F$4+'Score weighting'!$E$4*'Score Card'!C41^2))+IF(B41=0,50,'Score weighting'!$F$10+'Score weighting'!$E$10*'Score Card'!B41^2)</f>
        <v>100</v>
      </c>
    </row>
    <row r="42" spans="1:4" x14ac:dyDescent="0.25">
      <c r="A42" s="34"/>
      <c r="B42" s="35"/>
      <c r="C42" s="35"/>
      <c r="D42" s="57">
        <f>IF(C42&lt;0,'Score weighting'!$F$7+'Score weighting'!$E$7*'Score Card'!C42^2,IF('Score Card'!C42=0,50,'Score weighting'!$F$4+'Score weighting'!$E$4*'Score Card'!C42^2))+IF(B42=0,50,'Score weighting'!$F$10+'Score weighting'!$E$10*'Score Card'!B42^2)</f>
        <v>100</v>
      </c>
    </row>
    <row r="43" spans="1:4" x14ac:dyDescent="0.25">
      <c r="A43" s="34"/>
      <c r="B43" s="35"/>
      <c r="C43" s="35"/>
      <c r="D43" s="57">
        <f>IF(C43&lt;0,'Score weighting'!$F$7+'Score weighting'!$E$7*'Score Card'!C43^2,IF('Score Card'!C43=0,50,'Score weighting'!$F$4+'Score weighting'!$E$4*'Score Card'!C43^2))+IF(B43=0,50,'Score weighting'!$F$10+'Score weighting'!$E$10*'Score Card'!B43^2)</f>
        <v>100</v>
      </c>
    </row>
    <row r="44" spans="1:4" x14ac:dyDescent="0.25">
      <c r="A44" s="34"/>
      <c r="B44" s="35"/>
      <c r="C44" s="35"/>
      <c r="D44" s="57">
        <f>IF(C44&lt;0,'Score weighting'!$F$7+'Score weighting'!$E$7*'Score Card'!C44^2,IF('Score Card'!C44=0,50,'Score weighting'!$F$4+'Score weighting'!$E$4*'Score Card'!C44^2))+IF(B44=0,50,'Score weighting'!$F$10+'Score weighting'!$E$10*'Score Card'!B44^2)</f>
        <v>100</v>
      </c>
    </row>
    <row r="45" spans="1:4" x14ac:dyDescent="0.25">
      <c r="A45" s="34"/>
      <c r="B45" s="35"/>
      <c r="C45" s="35"/>
      <c r="D45" s="57">
        <f>IF(C45&lt;0,'Score weighting'!$F$7+'Score weighting'!$E$7*'Score Card'!C45^2,IF('Score Card'!C45=0,50,'Score weighting'!$F$4+'Score weighting'!$E$4*'Score Card'!C45^2))+IF(B45=0,50,'Score weighting'!$F$10+'Score weighting'!$E$10*'Score Card'!B45^2)</f>
        <v>100</v>
      </c>
    </row>
    <row r="46" spans="1:4" x14ac:dyDescent="0.25">
      <c r="A46" s="34"/>
      <c r="B46" s="35"/>
      <c r="C46" s="35"/>
      <c r="D46" s="57">
        <f>IF(C46&lt;0,'Score weighting'!$F$7+'Score weighting'!$E$7*'Score Card'!C46^2,IF('Score Card'!C46=0,50,'Score weighting'!$F$4+'Score weighting'!$E$4*'Score Card'!C46^2))+IF(B46=0,50,'Score weighting'!$F$10+'Score weighting'!$E$10*'Score Card'!B46^2)</f>
        <v>100</v>
      </c>
    </row>
    <row r="47" spans="1:4" x14ac:dyDescent="0.25">
      <c r="A47" s="34"/>
      <c r="B47" s="35"/>
      <c r="C47" s="35"/>
      <c r="D47" s="57">
        <f>IF(C47&lt;0,'Score weighting'!$F$7+'Score weighting'!$E$7*'Score Card'!C47^2,IF('Score Card'!C47=0,50,'Score weighting'!$F$4+'Score weighting'!$E$4*'Score Card'!C47^2))+IF(B47=0,50,'Score weighting'!$F$10+'Score weighting'!$E$10*'Score Card'!B47^2)</f>
        <v>100</v>
      </c>
    </row>
    <row r="48" spans="1:4" x14ac:dyDescent="0.25">
      <c r="A48" s="34"/>
      <c r="B48" s="35"/>
      <c r="C48" s="35"/>
      <c r="D48" s="57">
        <f>IF(C48&lt;0,'Score weighting'!$F$7+'Score weighting'!$E$7*'Score Card'!C48^2,IF('Score Card'!C48=0,50,'Score weighting'!$F$4+'Score weighting'!$E$4*'Score Card'!C48^2))+IF(B48=0,50,'Score weighting'!$F$10+'Score weighting'!$E$10*'Score Card'!B48^2)</f>
        <v>100</v>
      </c>
    </row>
    <row r="49" spans="1:4" x14ac:dyDescent="0.25">
      <c r="A49" s="34"/>
      <c r="B49" s="35"/>
      <c r="C49" s="35"/>
      <c r="D49" s="57">
        <f>IF(C49&lt;0,'Score weighting'!$F$7+'Score weighting'!$E$7*'Score Card'!C49^2,IF('Score Card'!C49=0,50,'Score weighting'!$F$4+'Score weighting'!$E$4*'Score Card'!C49^2))+IF(B49=0,50,'Score weighting'!$F$10+'Score weighting'!$E$10*'Score Card'!B49^2)</f>
        <v>100</v>
      </c>
    </row>
    <row r="50" spans="1:4" x14ac:dyDescent="0.25">
      <c r="A50" s="34"/>
      <c r="B50" s="35"/>
      <c r="C50" s="35"/>
      <c r="D50" s="57">
        <f>IF(C50&lt;0,'Score weighting'!$F$7+'Score weighting'!$E$7*'Score Card'!C50^2,IF('Score Card'!C50=0,50,'Score weighting'!$F$4+'Score weighting'!$E$4*'Score Card'!C50^2))+IF(B50=0,50,'Score weighting'!$F$10+'Score weighting'!$E$10*'Score Card'!B50^2)</f>
        <v>100</v>
      </c>
    </row>
    <row r="51" spans="1:4" x14ac:dyDescent="0.25">
      <c r="A51" s="34"/>
      <c r="B51" s="35"/>
      <c r="C51" s="35"/>
      <c r="D51" s="57">
        <f>IF(C51&lt;0,'Score weighting'!$F$7+'Score weighting'!$E$7*'Score Card'!C51^2,IF('Score Card'!C51=0,50,'Score weighting'!$F$4+'Score weighting'!$E$4*'Score Card'!C51^2))+IF(B51=0,50,'Score weighting'!$F$10+'Score weighting'!$E$10*'Score Card'!B51^2)</f>
        <v>100</v>
      </c>
    </row>
    <row r="52" spans="1:4" x14ac:dyDescent="0.25">
      <c r="A52" s="34"/>
      <c r="B52" s="35"/>
      <c r="C52" s="35"/>
      <c r="D52" s="57">
        <f>IF(C52&lt;0,'Score weighting'!$F$7+'Score weighting'!$E$7*'Score Card'!C52^2,IF('Score Card'!C52=0,50,'Score weighting'!$F$4+'Score weighting'!$E$4*'Score Card'!C52^2))+IF(B52=0,50,'Score weighting'!$F$10+'Score weighting'!$E$10*'Score Card'!B52^2)</f>
        <v>100</v>
      </c>
    </row>
    <row r="53" spans="1:4" x14ac:dyDescent="0.25">
      <c r="A53" s="34"/>
      <c r="B53" s="35"/>
      <c r="C53" s="35"/>
      <c r="D53" s="57">
        <f>IF(C53&lt;0,'Score weighting'!$F$7+'Score weighting'!$E$7*'Score Card'!C53^2,IF('Score Card'!C53=0,50,'Score weighting'!$F$4+'Score weighting'!$E$4*'Score Card'!C53^2))+IF(B53=0,50,'Score weighting'!$F$10+'Score weighting'!$E$10*'Score Card'!B53^2)</f>
        <v>100</v>
      </c>
    </row>
    <row r="54" spans="1:4" x14ac:dyDescent="0.25">
      <c r="A54" s="34"/>
      <c r="B54" s="35"/>
      <c r="C54" s="35"/>
      <c r="D54" s="57">
        <f>IF(C54&lt;0,'Score weighting'!$F$7+'Score weighting'!$E$7*'Score Card'!C54^2,IF('Score Card'!C54=0,50,'Score weighting'!$F$4+'Score weighting'!$E$4*'Score Card'!C54^2))+IF(B54=0,50,'Score weighting'!$F$10+'Score weighting'!$E$10*'Score Card'!B54^2)</f>
        <v>100</v>
      </c>
    </row>
    <row r="55" spans="1:4" x14ac:dyDescent="0.25">
      <c r="A55" s="34"/>
      <c r="B55" s="35"/>
      <c r="C55" s="35"/>
      <c r="D55" s="57">
        <f>IF(C55&lt;0,'Score weighting'!$F$7+'Score weighting'!$E$7*'Score Card'!C55^2,IF('Score Card'!C55=0,50,'Score weighting'!$F$4+'Score weighting'!$E$4*'Score Card'!C55^2))+IF(B55=0,50,'Score weighting'!$F$10+'Score weighting'!$E$10*'Score Card'!B55^2)</f>
        <v>100</v>
      </c>
    </row>
    <row r="56" spans="1:4" x14ac:dyDescent="0.25">
      <c r="A56" s="34"/>
      <c r="B56" s="35"/>
      <c r="C56" s="35"/>
      <c r="D56" s="57">
        <f>IF(C56&lt;0,'Score weighting'!$F$7+'Score weighting'!$E$7*'Score Card'!C56^2,IF('Score Card'!C56=0,50,'Score weighting'!$F$4+'Score weighting'!$E$4*'Score Card'!C56^2))+IF(B56=0,50,'Score weighting'!$F$10+'Score weighting'!$E$10*'Score Card'!B56^2)</f>
        <v>100</v>
      </c>
    </row>
    <row r="57" spans="1:4" x14ac:dyDescent="0.25">
      <c r="A57" s="34"/>
      <c r="B57" s="35"/>
      <c r="C57" s="35"/>
      <c r="D57" s="57">
        <f>IF(C57&lt;0,'Score weighting'!$F$7+'Score weighting'!$E$7*'Score Card'!C57^2,IF('Score Card'!C57=0,50,'Score weighting'!$F$4+'Score weighting'!$E$4*'Score Card'!C57^2))+IF(B57=0,50,'Score weighting'!$F$10+'Score weighting'!$E$10*'Score Card'!B57^2)</f>
        <v>100</v>
      </c>
    </row>
    <row r="58" spans="1:4" x14ac:dyDescent="0.25">
      <c r="A58" s="34"/>
      <c r="B58" s="35"/>
      <c r="C58" s="35"/>
      <c r="D58" s="57">
        <f>IF(C58&lt;0,'Score weighting'!$F$7+'Score weighting'!$E$7*'Score Card'!C58^2,IF('Score Card'!C58=0,50,'Score weighting'!$F$4+'Score weighting'!$E$4*'Score Card'!C58^2))+IF(B58=0,50,'Score weighting'!$F$10+'Score weighting'!$E$10*'Score Card'!B58^2)</f>
        <v>100</v>
      </c>
    </row>
    <row r="59" spans="1:4" x14ac:dyDescent="0.25">
      <c r="A59" s="34"/>
      <c r="B59" s="35"/>
      <c r="C59" s="35"/>
      <c r="D59" s="57">
        <f>IF(C59&lt;0,'Score weighting'!$F$7+'Score weighting'!$E$7*'Score Card'!C59^2,IF('Score Card'!C59=0,50,'Score weighting'!$F$4+'Score weighting'!$E$4*'Score Card'!C59^2))+IF(B59=0,50,'Score weighting'!$F$10+'Score weighting'!$E$10*'Score Card'!B59^2)</f>
        <v>100</v>
      </c>
    </row>
    <row r="60" spans="1:4" x14ac:dyDescent="0.25">
      <c r="A60" s="34"/>
      <c r="B60" s="35"/>
      <c r="C60" s="35"/>
      <c r="D60" s="57">
        <f>IF(C60&lt;0,'Score weighting'!$F$7+'Score weighting'!$E$7*'Score Card'!C60^2,IF('Score Card'!C60=0,50,'Score weighting'!$F$4+'Score weighting'!$E$4*'Score Card'!C60^2))+IF(B60=0,50,'Score weighting'!$F$10+'Score weighting'!$E$10*'Score Card'!B60^2)</f>
        <v>100</v>
      </c>
    </row>
    <row r="61" spans="1:4" x14ac:dyDescent="0.25">
      <c r="A61" s="34"/>
      <c r="B61" s="35"/>
      <c r="C61" s="35"/>
      <c r="D61" s="57">
        <f>IF(C61&lt;0,'Score weighting'!$F$7+'Score weighting'!$E$7*'Score Card'!C61^2,IF('Score Card'!C61=0,50,'Score weighting'!$F$4+'Score weighting'!$E$4*'Score Card'!C61^2))+IF(B61=0,50,'Score weighting'!$F$10+'Score weighting'!$E$10*'Score Card'!B61^2)</f>
        <v>100</v>
      </c>
    </row>
    <row r="62" spans="1:4" x14ac:dyDescent="0.25">
      <c r="A62" s="34"/>
      <c r="B62" s="35"/>
      <c r="C62" s="35"/>
      <c r="D62" s="57">
        <f>IF(C62&lt;0,'Score weighting'!$F$7+'Score weighting'!$E$7*'Score Card'!C62^2,IF('Score Card'!C62=0,50,'Score weighting'!$F$4+'Score weighting'!$E$4*'Score Card'!C62^2))+IF(B62=0,50,'Score weighting'!$F$10+'Score weighting'!$E$10*'Score Card'!B62^2)</f>
        <v>100</v>
      </c>
    </row>
    <row r="63" spans="1:4" x14ac:dyDescent="0.25">
      <c r="A63" s="34"/>
      <c r="B63" s="35"/>
      <c r="C63" s="35"/>
      <c r="D63" s="57">
        <f>IF(C63&lt;0,'Score weighting'!$F$7+'Score weighting'!$E$7*'Score Card'!C63^2,IF('Score Card'!C63=0,50,'Score weighting'!$F$4+'Score weighting'!$E$4*'Score Card'!C63^2))+IF(B63=0,50,'Score weighting'!$F$10+'Score weighting'!$E$10*'Score Card'!B63^2)</f>
        <v>100</v>
      </c>
    </row>
    <row r="64" spans="1:4" x14ac:dyDescent="0.25">
      <c r="A64" s="34"/>
      <c r="B64" s="35"/>
      <c r="C64" s="35"/>
      <c r="D64" s="57">
        <f>IF(C64&lt;0,'Score weighting'!$F$7+'Score weighting'!$E$7*'Score Card'!C64^2,IF('Score Card'!C64=0,50,'Score weighting'!$F$4+'Score weighting'!$E$4*'Score Card'!C64^2))+IF(B64=0,50,'Score weighting'!$F$10+'Score weighting'!$E$10*'Score Card'!B64^2)</f>
        <v>100</v>
      </c>
    </row>
    <row r="65" spans="1:4" x14ac:dyDescent="0.25">
      <c r="A65" s="34"/>
      <c r="B65" s="35"/>
      <c r="C65" s="35"/>
      <c r="D65" s="57">
        <f>IF(C65&lt;0,'Score weighting'!$F$7+'Score weighting'!$E$7*'Score Card'!C65^2,IF('Score Card'!C65=0,50,'Score weighting'!$F$4+'Score weighting'!$E$4*'Score Card'!C65^2))+IF(B65=0,50,'Score weighting'!$F$10+'Score weighting'!$E$10*'Score Card'!B65^2)</f>
        <v>100</v>
      </c>
    </row>
    <row r="66" spans="1:4" x14ac:dyDescent="0.25">
      <c r="A66" s="34"/>
      <c r="B66" s="35"/>
      <c r="C66" s="35"/>
      <c r="D66" s="57">
        <f>IF(C66&lt;0,'Score weighting'!$F$7+'Score weighting'!$E$7*'Score Card'!C66^2,IF('Score Card'!C66=0,50,'Score weighting'!$F$4+'Score weighting'!$E$4*'Score Card'!C66^2))+IF(B66=0,50,'Score weighting'!$F$10+'Score weighting'!$E$10*'Score Card'!B66^2)</f>
        <v>100</v>
      </c>
    </row>
    <row r="67" spans="1:4" x14ac:dyDescent="0.25">
      <c r="A67" s="34"/>
      <c r="B67" s="35"/>
      <c r="C67" s="35"/>
      <c r="D67" s="57">
        <f>IF(C67&lt;0,'Score weighting'!$F$7+'Score weighting'!$E$7*'Score Card'!C67^2,IF('Score Card'!C67=0,50,'Score weighting'!$F$4+'Score weighting'!$E$4*'Score Card'!C67^2))+IF(B67=0,50,'Score weighting'!$F$10+'Score weighting'!$E$10*'Score Card'!B67^2)</f>
        <v>100</v>
      </c>
    </row>
  </sheetData>
  <autoFilter ref="A5:D5" xr:uid="{00000000-0009-0000-0000-000002000000}"/>
  <conditionalFormatting sqref="D6:D67">
    <cfRule type="expression" dxfId="0" priority="1">
      <formula>AND(ISBLANK(A6),ISBLANK(B6),ISBLANK(C6))</formula>
    </cfRule>
  </conditionalFormatting>
  <pageMargins left="0.75" right="0.75" top="1" bottom="1" header="0.5" footer="0.5"/>
  <pageSetup paperSize="9" orientation="portrait" horizontalDpi="4294967292" verticalDpi="4294967292"/>
  <drawing r:id="rId1"/>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G40"/>
  <sheetViews>
    <sheetView workbookViewId="0">
      <selection activeCell="F18" sqref="F18"/>
    </sheetView>
  </sheetViews>
  <sheetFormatPr defaultColWidth="11" defaultRowHeight="15.75" x14ac:dyDescent="0.25"/>
  <cols>
    <col min="1" max="1" width="5" customWidth="1"/>
  </cols>
  <sheetData>
    <row r="1" spans="2:6" ht="16.5" thickBot="1" x14ac:dyDescent="0.3"/>
    <row r="2" spans="2:6" ht="31.5" customHeight="1" thickBot="1" x14ac:dyDescent="0.3">
      <c r="B2" s="6" t="s">
        <v>4</v>
      </c>
      <c r="C2" s="7" t="s">
        <v>3</v>
      </c>
      <c r="D2" s="7" t="s">
        <v>5</v>
      </c>
      <c r="E2" s="7" t="s">
        <v>6</v>
      </c>
      <c r="F2" s="8" t="s">
        <v>7</v>
      </c>
    </row>
    <row r="3" spans="2:6" x14ac:dyDescent="0.25">
      <c r="B3" s="28" t="s">
        <v>10</v>
      </c>
      <c r="C3" s="9"/>
      <c r="D3" s="9"/>
      <c r="E3" s="9"/>
      <c r="F3" s="10"/>
    </row>
    <row r="4" spans="2:6" x14ac:dyDescent="0.25">
      <c r="B4" s="11">
        <v>0</v>
      </c>
      <c r="C4" s="12">
        <v>50</v>
      </c>
      <c r="D4" s="12">
        <f>B4^2</f>
        <v>0</v>
      </c>
      <c r="E4" s="15">
        <f>SLOPE(C4:C5,D4:D5)</f>
        <v>-5.5555555555555552E-2</v>
      </c>
      <c r="F4" s="41">
        <f>INTERCEPT(C4:C5,D4:D5)</f>
        <v>50</v>
      </c>
    </row>
    <row r="5" spans="2:6" ht="16.5" thickBot="1" x14ac:dyDescent="0.3">
      <c r="B5" s="13">
        <v>30</v>
      </c>
      <c r="C5" s="14">
        <v>0</v>
      </c>
      <c r="D5" s="14">
        <f t="shared" ref="D5:D8" si="0">B5^2</f>
        <v>900</v>
      </c>
      <c r="E5" s="39"/>
      <c r="F5" s="40"/>
    </row>
    <row r="6" spans="2:6" x14ac:dyDescent="0.25">
      <c r="B6" s="29" t="s">
        <v>9</v>
      </c>
      <c r="C6" s="16"/>
      <c r="D6" s="16"/>
      <c r="E6" s="16"/>
      <c r="F6" s="31"/>
    </row>
    <row r="7" spans="2:6" x14ac:dyDescent="0.25">
      <c r="B7" s="17">
        <v>0</v>
      </c>
      <c r="C7" s="18">
        <v>50</v>
      </c>
      <c r="D7" s="18">
        <f t="shared" si="0"/>
        <v>0</v>
      </c>
      <c r="E7" s="21">
        <f>SLOPE(C7:C8,D7:D8)</f>
        <v>-2</v>
      </c>
      <c r="F7" s="32">
        <f>INTERCEPT(C7:C8,D7:D8)</f>
        <v>50</v>
      </c>
    </row>
    <row r="8" spans="2:6" ht="16.5" thickBot="1" x14ac:dyDescent="0.3">
      <c r="B8" s="19">
        <v>-5</v>
      </c>
      <c r="C8" s="20">
        <v>0</v>
      </c>
      <c r="D8" s="20">
        <f t="shared" si="0"/>
        <v>25</v>
      </c>
      <c r="E8" s="42"/>
      <c r="F8" s="43"/>
    </row>
    <row r="9" spans="2:6" x14ac:dyDescent="0.25">
      <c r="B9" s="30" t="s">
        <v>8</v>
      </c>
      <c r="C9" s="22"/>
      <c r="D9" s="22"/>
      <c r="E9" s="22"/>
      <c r="F9" s="33"/>
    </row>
    <row r="10" spans="2:6" x14ac:dyDescent="0.25">
      <c r="B10" s="23">
        <v>0</v>
      </c>
      <c r="C10" s="24">
        <v>50</v>
      </c>
      <c r="D10" s="24">
        <f>B10^2</f>
        <v>0</v>
      </c>
      <c r="E10" s="44">
        <f>SLOPE(C10:C11,D10:D11)</f>
        <v>-0.125</v>
      </c>
      <c r="F10" s="45">
        <f>INTERCEPT(C10:C11,D10:D11)</f>
        <v>50</v>
      </c>
    </row>
    <row r="11" spans="2:6" ht="16.5" thickBot="1" x14ac:dyDescent="0.3">
      <c r="B11" s="25">
        <v>20</v>
      </c>
      <c r="C11" s="26">
        <v>0</v>
      </c>
      <c r="D11" s="26">
        <f t="shared" ref="D11" si="1">B11^2</f>
        <v>400</v>
      </c>
      <c r="E11" s="46"/>
      <c r="F11" s="47"/>
    </row>
    <row r="14" spans="2:6" x14ac:dyDescent="0.25">
      <c r="B14" s="27" t="s">
        <v>11</v>
      </c>
    </row>
    <row r="18" spans="3:7" x14ac:dyDescent="0.25">
      <c r="C18" s="37">
        <v>-5</v>
      </c>
      <c r="D18" s="38">
        <f>$F$7+$E$7*C18^2</f>
        <v>0</v>
      </c>
      <c r="E18" s="37"/>
      <c r="F18" s="37">
        <v>-20</v>
      </c>
      <c r="G18" s="38">
        <f>$F$10+$E$10*F18^2</f>
        <v>0</v>
      </c>
    </row>
    <row r="19" spans="3:7" x14ac:dyDescent="0.25">
      <c r="C19" s="37">
        <v>-4.5</v>
      </c>
      <c r="D19" s="38">
        <f t="shared" ref="D19:D28" si="2">$F$7+$E$7*C19^2</f>
        <v>9.5</v>
      </c>
      <c r="E19" s="37"/>
      <c r="F19" s="37">
        <v>-16</v>
      </c>
      <c r="G19" s="38">
        <f t="shared" ref="G19:G28" si="3">$F$10+$E$10*F19^2</f>
        <v>18</v>
      </c>
    </row>
    <row r="20" spans="3:7" x14ac:dyDescent="0.25">
      <c r="C20" s="37">
        <v>-4</v>
      </c>
      <c r="D20" s="38">
        <f t="shared" si="2"/>
        <v>18</v>
      </c>
      <c r="E20" s="37"/>
      <c r="F20" s="37">
        <v>-12</v>
      </c>
      <c r="G20" s="38">
        <f t="shared" si="3"/>
        <v>32</v>
      </c>
    </row>
    <row r="21" spans="3:7" x14ac:dyDescent="0.25">
      <c r="C21" s="37">
        <v>-3.5</v>
      </c>
      <c r="D21" s="38">
        <f t="shared" si="2"/>
        <v>25.5</v>
      </c>
      <c r="E21" s="37"/>
      <c r="F21" s="37">
        <v>-8</v>
      </c>
      <c r="G21" s="38">
        <f t="shared" si="3"/>
        <v>42</v>
      </c>
    </row>
    <row r="22" spans="3:7" x14ac:dyDescent="0.25">
      <c r="C22" s="37">
        <v>-3</v>
      </c>
      <c r="D22" s="38">
        <f t="shared" si="2"/>
        <v>32</v>
      </c>
      <c r="E22" s="37"/>
      <c r="F22" s="37">
        <v>-4</v>
      </c>
      <c r="G22" s="38">
        <f t="shared" si="3"/>
        <v>48</v>
      </c>
    </row>
    <row r="23" spans="3:7" x14ac:dyDescent="0.25">
      <c r="C23" s="37">
        <v>-2.5</v>
      </c>
      <c r="D23" s="38">
        <f t="shared" si="2"/>
        <v>37.5</v>
      </c>
      <c r="E23" s="37"/>
      <c r="F23" s="37">
        <v>0</v>
      </c>
      <c r="G23" s="38">
        <f t="shared" si="3"/>
        <v>50</v>
      </c>
    </row>
    <row r="24" spans="3:7" x14ac:dyDescent="0.25">
      <c r="C24" s="37">
        <v>-2</v>
      </c>
      <c r="D24" s="38">
        <f t="shared" si="2"/>
        <v>42</v>
      </c>
      <c r="E24" s="37"/>
      <c r="F24" s="37">
        <v>4</v>
      </c>
      <c r="G24" s="38">
        <f t="shared" si="3"/>
        <v>48</v>
      </c>
    </row>
    <row r="25" spans="3:7" x14ac:dyDescent="0.25">
      <c r="C25" s="37">
        <v>-1.5</v>
      </c>
      <c r="D25" s="38">
        <f t="shared" si="2"/>
        <v>45.5</v>
      </c>
      <c r="E25" s="37"/>
      <c r="F25" s="37">
        <v>8</v>
      </c>
      <c r="G25" s="38">
        <f t="shared" si="3"/>
        <v>42</v>
      </c>
    </row>
    <row r="26" spans="3:7" x14ac:dyDescent="0.25">
      <c r="C26" s="37">
        <v>-1</v>
      </c>
      <c r="D26" s="38">
        <f t="shared" si="2"/>
        <v>48</v>
      </c>
      <c r="E26" s="37"/>
      <c r="F26" s="37">
        <v>12</v>
      </c>
      <c r="G26" s="38">
        <f t="shared" si="3"/>
        <v>32</v>
      </c>
    </row>
    <row r="27" spans="3:7" x14ac:dyDescent="0.25">
      <c r="C27" s="37">
        <v>-0.5</v>
      </c>
      <c r="D27" s="38">
        <f t="shared" si="2"/>
        <v>49.5</v>
      </c>
      <c r="E27" s="37"/>
      <c r="F27" s="37">
        <v>16</v>
      </c>
      <c r="G27" s="38">
        <f t="shared" si="3"/>
        <v>18</v>
      </c>
    </row>
    <row r="28" spans="3:7" x14ac:dyDescent="0.25">
      <c r="C28" s="37">
        <v>0</v>
      </c>
      <c r="D28" s="38">
        <f t="shared" si="2"/>
        <v>50</v>
      </c>
      <c r="E28" s="37"/>
      <c r="F28" s="37">
        <v>20</v>
      </c>
      <c r="G28" s="38">
        <f t="shared" si="3"/>
        <v>0</v>
      </c>
    </row>
    <row r="29" spans="3:7" x14ac:dyDescent="0.25">
      <c r="C29" s="37"/>
      <c r="D29" s="37"/>
      <c r="E29" s="37"/>
      <c r="F29" s="37"/>
      <c r="G29" s="37"/>
    </row>
    <row r="30" spans="3:7" x14ac:dyDescent="0.25">
      <c r="C30" s="37">
        <v>0</v>
      </c>
      <c r="D30" s="38">
        <f>$F$4+$E$4*C30^2</f>
        <v>50</v>
      </c>
      <c r="E30" s="37"/>
      <c r="F30" s="37"/>
      <c r="G30" s="38"/>
    </row>
    <row r="31" spans="3:7" x14ac:dyDescent="0.25">
      <c r="C31" s="37">
        <v>3</v>
      </c>
      <c r="D31" s="38">
        <f t="shared" ref="D31:D40" si="4">$F$4+$E$4*C31^2</f>
        <v>49.5</v>
      </c>
      <c r="E31" s="37"/>
      <c r="F31" s="37"/>
      <c r="G31" s="38"/>
    </row>
    <row r="32" spans="3:7" x14ac:dyDescent="0.25">
      <c r="C32" s="37">
        <v>6</v>
      </c>
      <c r="D32" s="38">
        <f t="shared" si="4"/>
        <v>48</v>
      </c>
      <c r="E32" s="37"/>
      <c r="F32" s="37"/>
      <c r="G32" s="38"/>
    </row>
    <row r="33" spans="3:7" x14ac:dyDescent="0.25">
      <c r="C33" s="37">
        <v>9</v>
      </c>
      <c r="D33" s="38">
        <f t="shared" si="4"/>
        <v>45.5</v>
      </c>
      <c r="E33" s="37"/>
      <c r="F33" s="37"/>
      <c r="G33" s="38"/>
    </row>
    <row r="34" spans="3:7" x14ac:dyDescent="0.25">
      <c r="C34" s="37">
        <v>12</v>
      </c>
      <c r="D34" s="38">
        <f t="shared" si="4"/>
        <v>42</v>
      </c>
      <c r="E34" s="37"/>
      <c r="F34" s="37"/>
      <c r="G34" s="38"/>
    </row>
    <row r="35" spans="3:7" x14ac:dyDescent="0.25">
      <c r="C35" s="37">
        <v>15</v>
      </c>
      <c r="D35" s="38">
        <f t="shared" si="4"/>
        <v>37.5</v>
      </c>
      <c r="E35" s="37"/>
      <c r="F35" s="37"/>
      <c r="G35" s="38"/>
    </row>
    <row r="36" spans="3:7" x14ac:dyDescent="0.25">
      <c r="C36" s="37">
        <v>18</v>
      </c>
      <c r="D36" s="38">
        <f t="shared" si="4"/>
        <v>32</v>
      </c>
      <c r="E36" s="37"/>
      <c r="F36" s="37"/>
      <c r="G36" s="38"/>
    </row>
    <row r="37" spans="3:7" x14ac:dyDescent="0.25">
      <c r="C37" s="37">
        <v>21</v>
      </c>
      <c r="D37" s="38">
        <f t="shared" si="4"/>
        <v>25.5</v>
      </c>
      <c r="E37" s="37"/>
      <c r="F37" s="37"/>
      <c r="G37" s="38"/>
    </row>
    <row r="38" spans="3:7" x14ac:dyDescent="0.25">
      <c r="C38" s="37">
        <v>24</v>
      </c>
      <c r="D38" s="38">
        <f t="shared" si="4"/>
        <v>18</v>
      </c>
      <c r="E38" s="37"/>
      <c r="F38" s="37"/>
      <c r="G38" s="38"/>
    </row>
    <row r="39" spans="3:7" x14ac:dyDescent="0.25">
      <c r="C39" s="37">
        <v>27</v>
      </c>
      <c r="D39" s="38">
        <f t="shared" si="4"/>
        <v>9.5</v>
      </c>
      <c r="E39" s="37"/>
      <c r="F39" s="37"/>
      <c r="G39" s="38"/>
    </row>
    <row r="40" spans="3:7" x14ac:dyDescent="0.25">
      <c r="C40" s="37">
        <v>30</v>
      </c>
      <c r="D40" s="38">
        <f t="shared" si="4"/>
        <v>0</v>
      </c>
      <c r="E40" s="37"/>
      <c r="F40" s="37"/>
      <c r="G40" s="38"/>
    </row>
  </sheetData>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5:W66"/>
  <sheetViews>
    <sheetView topLeftCell="C1" workbookViewId="0">
      <selection activeCell="H68" sqref="H68"/>
    </sheetView>
  </sheetViews>
  <sheetFormatPr defaultRowHeight="15.75" x14ac:dyDescent="0.25"/>
  <cols>
    <col min="5" max="5" width="12.5" bestFit="1" customWidth="1"/>
    <col min="8" max="8" width="11.375" bestFit="1" customWidth="1"/>
  </cols>
  <sheetData>
    <row r="5" spans="1:23" x14ac:dyDescent="0.25">
      <c r="A5">
        <v>100</v>
      </c>
      <c r="D5">
        <v>95</v>
      </c>
      <c r="G5">
        <v>90</v>
      </c>
      <c r="J5">
        <v>80</v>
      </c>
      <c r="M5">
        <v>60</v>
      </c>
      <c r="P5">
        <v>40</v>
      </c>
      <c r="S5">
        <v>20</v>
      </c>
      <c r="V5">
        <v>0</v>
      </c>
    </row>
    <row r="6" spans="1:23" x14ac:dyDescent="0.25">
      <c r="C6" t="s">
        <v>12</v>
      </c>
      <c r="D6" s="4">
        <f>-1*((D$5-'Score weighting'!$F$7-'Score weighting'!$F$10)/'Score weighting'!$E$7)^0.5</f>
        <v>-1.5811388300841898</v>
      </c>
      <c r="G6" s="4">
        <f>-1*((G$5-'Score weighting'!$F$7-'Score weighting'!$F$10)/'Score weighting'!$E$7)^0.5</f>
        <v>-2.2360679774997898</v>
      </c>
      <c r="J6" s="4">
        <f>-1*((J$5-'Score weighting'!$F$7-'Score weighting'!$F$10)/'Score weighting'!$E$7)^0.5</f>
        <v>-3.1622776601683795</v>
      </c>
      <c r="M6" s="4">
        <f>-1*((M$5-'Score weighting'!$F$7-'Score weighting'!$F$10)/'Score weighting'!$E$7)^0.5</f>
        <v>-4.4721359549995796</v>
      </c>
      <c r="P6" s="4">
        <f>-1*((P$5-'Score weighting'!$F$7-'Score weighting'!$F$10)/'Score weighting'!$E$7)^0.5</f>
        <v>-5.4772255750516612</v>
      </c>
      <c r="S6" s="4">
        <f>-1*((S$5-'Score weighting'!$F$7-'Score weighting'!$F$10)/'Score weighting'!$E$7)^0.5</f>
        <v>-6.324555320336759</v>
      </c>
      <c r="V6" s="4">
        <f>-1*((V$5-'Score weighting'!$F$7-'Score weighting'!$F$10)/'Score weighting'!$E$7)^0.5</f>
        <v>-7.0710678118654755</v>
      </c>
    </row>
    <row r="7" spans="1:23" x14ac:dyDescent="0.25">
      <c r="C7" t="s">
        <v>13</v>
      </c>
      <c r="D7" s="4">
        <f>((D$5-'Score weighting'!$F$4-'Score weighting'!$F$10)/'Score weighting'!$E$4)^0.5</f>
        <v>9.4868329805051381</v>
      </c>
      <c r="G7" s="4">
        <f>((G$5-'Score weighting'!$F$4-'Score weighting'!$F$10)/'Score weighting'!$E$4)^0.5</f>
        <v>13.416407864998739</v>
      </c>
      <c r="J7" s="4">
        <f>((J$5-'Score weighting'!$F$4-'Score weighting'!$F$10)/'Score weighting'!$E$4)^0.5</f>
        <v>18.973665961010276</v>
      </c>
      <c r="M7" s="4">
        <f>((M$5-'Score weighting'!$F$4-'Score weighting'!$F$10)/'Score weighting'!$E$4)^0.5</f>
        <v>26.832815729997478</v>
      </c>
      <c r="P7" s="4">
        <f>((P$5-'Score weighting'!$F$4-'Score weighting'!$F$10)/'Score weighting'!$E$4)^0.5</f>
        <v>32.863353450309965</v>
      </c>
      <c r="S7" s="4">
        <f>((S$5-'Score weighting'!$F$4-'Score weighting'!$F$10)/'Score weighting'!$E$4)^0.5</f>
        <v>37.947331922020552</v>
      </c>
      <c r="V7" s="4">
        <f>((V$5-'Score weighting'!$F$4-'Score weighting'!$F$10)/'Score weighting'!$E$4)^0.5</f>
        <v>42.426406871192853</v>
      </c>
    </row>
    <row r="10" spans="1:23" x14ac:dyDescent="0.25">
      <c r="A10">
        <v>0</v>
      </c>
      <c r="B10">
        <v>0</v>
      </c>
      <c r="C10">
        <v>9.9999999999999995E-7</v>
      </c>
      <c r="D10" s="4">
        <f>D$6-D$6/MAX($C10:$C20)*$C10</f>
        <v>-1.5811386719703067</v>
      </c>
      <c r="E10" s="5">
        <f>((D$5-'Score weighting'!$F$7-'Score weighting'!$F$10-'Score weighting'!$E$7*'Chart Data'!D10^2)/'Score weighting'!$E$10)^0.5</f>
        <v>2.8284270546037231E-3</v>
      </c>
      <c r="G10" s="4">
        <f>G$6-G$6/MAX($C10:$C20)*$C10</f>
        <v>-2.2360677538929918</v>
      </c>
      <c r="H10" s="5">
        <f>((G$5-'Score weighting'!$F$7-'Score weighting'!$F$10-'Score weighting'!$E$7*'Chart Data'!G10^2)/'Score weighting'!$E$10)^0.5</f>
        <v>3.9999999008035721E-3</v>
      </c>
      <c r="J10" s="4">
        <f>J$6-J$6/MAX($C10:$C20)*$C10</f>
        <v>-3.1622773439406133</v>
      </c>
      <c r="K10" s="5">
        <f>((J$5-'Score weighting'!$F$7-'Score weighting'!$F$10-'Score weighting'!$E$7*'Chart Data'!J10^2)/'Score weighting'!$E$10)^0.5</f>
        <v>5.6568541092074463E-3</v>
      </c>
      <c r="M10" s="4">
        <f>M$6-M$6/MAX($C10:$C20)*$C10</f>
        <v>-4.4721355077859837</v>
      </c>
      <c r="N10" s="5">
        <f>((M$5-'Score weighting'!$F$7-'Score weighting'!$F$10-'Score weighting'!$E$7*'Chart Data'!M10^2)/'Score weighting'!$E$10)^0.5</f>
        <v>7.9999998016071442E-3</v>
      </c>
      <c r="P10" s="4">
        <f>P$6-P$6/MAX($C10:$C20)*$C10</f>
        <v>-5.4772250273291041</v>
      </c>
      <c r="Q10" s="5">
        <f>((P$5-'Score weighting'!$F$7-'Score weighting'!$F$10-'Score weighting'!$E$7*'Chart Data'!P10^2)/'Score weighting'!$E$10)^0.5</f>
        <v>9.797958720900132E-3</v>
      </c>
      <c r="S10" s="4">
        <f>S$6-S$6/MAX($C10:$C20)*$C10</f>
        <v>-6.3245546878812267</v>
      </c>
      <c r="T10" s="5">
        <f>((S$5-'Score weighting'!$F$7-'Score weighting'!$F$10-'Score weighting'!$E$7*'Chart Data'!S10^2)/'Score weighting'!$E$10)^0.5</f>
        <v>1.1313708218414893E-2</v>
      </c>
      <c r="V10" s="4">
        <f>V$6-V$6/MAX($C10:$C20)*$C10</f>
        <v>-7.0710671047586944</v>
      </c>
      <c r="W10" s="5">
        <f>((V$5-'Score weighting'!$F$7-'Score weighting'!$F$10-'Score weighting'!$E$7*'Chart Data'!V10^2)/'Score weighting'!$E$10)^0.5</f>
        <v>1.2649110323616469E-2</v>
      </c>
    </row>
    <row r="11" spans="1:23" x14ac:dyDescent="0.25">
      <c r="C11">
        <v>0.1</v>
      </c>
      <c r="D11" s="4">
        <f t="shared" ref="D11:D20" si="0">D$6-D$6/MAX($C11:$C21)*$C11</f>
        <v>-1.5653274417833478</v>
      </c>
      <c r="E11" s="5">
        <f>((D$5-'Score weighting'!$F$7-'Score weighting'!$F$10-'Score weighting'!$E$7*'Chart Data'!D11^2)/'Score weighting'!$E$10)^0.5</f>
        <v>0.89218832092781808</v>
      </c>
      <c r="G11" s="4">
        <f t="shared" ref="G11:G20" si="1">G$6-G$6/MAX($C11:$C21)*$C11</f>
        <v>-2.2137072977247918</v>
      </c>
      <c r="H11" s="5">
        <f>((G$5-'Score weighting'!$F$7-'Score weighting'!$F$10-'Score weighting'!$E$7*'Chart Data'!G11^2)/'Score weighting'!$E$10)^0.5</f>
        <v>1.2617448236469999</v>
      </c>
      <c r="J11" s="4">
        <f t="shared" ref="J11:J20" si="2">J$6-J$6/MAX($C11:$C21)*$C11</f>
        <v>-3.1306548835666956</v>
      </c>
      <c r="K11" s="5">
        <f>((J$5-'Score weighting'!$F$7-'Score weighting'!$F$10-'Score weighting'!$E$7*'Chart Data'!J11^2)/'Score weighting'!$E$10)^0.5</f>
        <v>1.7843766418556362</v>
      </c>
      <c r="M11" s="4">
        <f t="shared" ref="M11:M20" si="3">M$6-M$6/MAX($C11:$C21)*$C11</f>
        <v>-4.4274145954495836</v>
      </c>
      <c r="N11" s="5">
        <f>((M$5-'Score weighting'!$F$7-'Score weighting'!$F$10-'Score weighting'!$E$7*'Chart Data'!M11^2)/'Score weighting'!$E$10)^0.5</f>
        <v>2.5234896472939998</v>
      </c>
      <c r="P11" s="4">
        <f t="shared" ref="P11:P20" si="4">P$6-P$6/MAX($C11:$C21)*$C11</f>
        <v>-5.4224533193011446</v>
      </c>
      <c r="Q11" s="5">
        <f>((P$5-'Score weighting'!$F$7-'Score weighting'!$F$10-'Score weighting'!$E$7*'Chart Data'!P11^2)/'Score weighting'!$E$10)^0.5</f>
        <v>3.0906310035330913</v>
      </c>
      <c r="S11" s="4">
        <f t="shared" ref="S11:S20" si="5">S$6-S$6/MAX($C11:$C21)*$C11</f>
        <v>-6.2613097671333913</v>
      </c>
      <c r="T11" s="5">
        <f>((S$5-'Score weighting'!$F$7-'Score weighting'!$F$10-'Score weighting'!$E$7*'Chart Data'!S11^2)/'Score weighting'!$E$10)^0.5</f>
        <v>3.5687532837112723</v>
      </c>
      <c r="V11" s="4">
        <f t="shared" ref="V11:V20" si="6">V$6-V$6/MAX($C11:$C21)*$C11</f>
        <v>-7.0003571337468209</v>
      </c>
      <c r="W11" s="5">
        <f>((V$5-'Score weighting'!$F$7-'Score weighting'!$F$10-'Score weighting'!$E$7*'Chart Data'!V11^2)/'Score weighting'!$E$10)^0.5</f>
        <v>3.9899874686519956</v>
      </c>
    </row>
    <row r="12" spans="1:23" x14ac:dyDescent="0.25">
      <c r="C12">
        <v>0.2</v>
      </c>
      <c r="D12" s="4">
        <f t="shared" si="0"/>
        <v>-1.5495160534825059</v>
      </c>
      <c r="E12" s="5">
        <f>((D$5-'Score weighting'!$F$7-'Score weighting'!$F$10-'Score weighting'!$E$7*'Chart Data'!D12^2)/'Score weighting'!$E$10)^0.5</f>
        <v>1.2585706178041831</v>
      </c>
      <c r="G12" s="4">
        <f t="shared" si="1"/>
        <v>-2.1913466179497938</v>
      </c>
      <c r="H12" s="5">
        <f>((G$5-'Score weighting'!$F$7-'Score weighting'!$F$10-'Score weighting'!$E$7*'Chart Data'!G12^2)/'Score weighting'!$E$10)^0.5</f>
        <v>1.7798876369029608</v>
      </c>
      <c r="J12" s="4">
        <f t="shared" si="2"/>
        <v>-3.0990321069650117</v>
      </c>
      <c r="K12" s="5">
        <f>((J$5-'Score weighting'!$F$7-'Score weighting'!$F$10-'Score weighting'!$E$7*'Chart Data'!J12^2)/'Score weighting'!$E$10)^0.5</f>
        <v>2.5171412356083662</v>
      </c>
      <c r="M12" s="4">
        <f t="shared" si="3"/>
        <v>-4.3826932358995876</v>
      </c>
      <c r="N12" s="5">
        <f>((M$5-'Score weighting'!$F$7-'Score weighting'!$F$10-'Score weighting'!$E$7*'Chart Data'!M12^2)/'Score weighting'!$E$10)^0.5</f>
        <v>3.5597752738059216</v>
      </c>
      <c r="P12" s="4">
        <f t="shared" si="4"/>
        <v>-5.367681063550628</v>
      </c>
      <c r="Q12" s="5">
        <f>((P$5-'Score weighting'!$F$7-'Score weighting'!$F$10-'Score weighting'!$E$7*'Chart Data'!P12^2)/'Score weighting'!$E$10)^0.5</f>
        <v>4.3598165099003863</v>
      </c>
      <c r="S12" s="4">
        <f t="shared" si="5"/>
        <v>-6.1980642139300235</v>
      </c>
      <c r="T12" s="5">
        <f>((S$5-'Score weighting'!$F$7-'Score weighting'!$F$10-'Score weighting'!$E$7*'Chart Data'!S12^2)/'Score weighting'!$E$10)^0.5</f>
        <v>5.0342824712167324</v>
      </c>
      <c r="V12" s="4">
        <f t="shared" si="6"/>
        <v>-6.9296464556281663</v>
      </c>
      <c r="W12" s="5">
        <f>((V$5-'Score weighting'!$F$7-'Score weighting'!$F$10-'Score weighting'!$E$7*'Chart Data'!V12^2)/'Score weighting'!$E$10)^0.5</f>
        <v>5.6284989117881006</v>
      </c>
    </row>
    <row r="13" spans="1:23" x14ac:dyDescent="0.25">
      <c r="C13">
        <v>0.4</v>
      </c>
      <c r="D13" s="4">
        <f t="shared" si="0"/>
        <v>-1.5178932768808222</v>
      </c>
      <c r="E13" s="5">
        <f>((D$5-'Score weighting'!$F$7-'Score weighting'!$F$10-'Score weighting'!$E$7*'Chart Data'!D13^2)/'Score weighting'!$E$10)^0.5</f>
        <v>1.7708754896942913</v>
      </c>
      <c r="G13" s="4">
        <f t="shared" si="1"/>
        <v>-2.1466252583997982</v>
      </c>
      <c r="H13" s="5">
        <f>((G$5-'Score weighting'!$F$7-'Score weighting'!$F$10-'Score weighting'!$E$7*'Chart Data'!G13^2)/'Score weighting'!$E$10)^0.5</f>
        <v>2.5043961347997628</v>
      </c>
      <c r="J13" s="4">
        <f t="shared" si="2"/>
        <v>-3.0357865537616444</v>
      </c>
      <c r="K13" s="5">
        <f>((J$5-'Score weighting'!$F$7-'Score weighting'!$F$10-'Score weighting'!$E$7*'Chart Data'!J13^2)/'Score weighting'!$E$10)^0.5</f>
        <v>3.5417509793885826</v>
      </c>
      <c r="M13" s="4">
        <f t="shared" si="3"/>
        <v>-4.2932505167995965</v>
      </c>
      <c r="N13" s="5">
        <f>((M$5-'Score weighting'!$F$7-'Score weighting'!$F$10-'Score weighting'!$E$7*'Chart Data'!M13^2)/'Score weighting'!$E$10)^0.5</f>
        <v>5.0087922695995255</v>
      </c>
      <c r="P13" s="4">
        <f t="shared" si="4"/>
        <v>-5.2581365520495948</v>
      </c>
      <c r="Q13" s="5">
        <f>((P$5-'Score weighting'!$F$7-'Score weighting'!$F$10-'Score weighting'!$E$7*'Chart Data'!P13^2)/'Score weighting'!$E$10)^0.5</f>
        <v>6.1344926440578567</v>
      </c>
      <c r="S13" s="4">
        <f t="shared" si="5"/>
        <v>-6.0715731075232888</v>
      </c>
      <c r="T13" s="5">
        <f>((S$5-'Score weighting'!$F$7-'Score weighting'!$F$10-'Score weighting'!$E$7*'Chart Data'!S13^2)/'Score weighting'!$E$10)^0.5</f>
        <v>7.0835019587771653</v>
      </c>
      <c r="V13" s="4">
        <f t="shared" si="6"/>
        <v>-6.7882250993908562</v>
      </c>
      <c r="W13" s="5">
        <f>((V$5-'Score weighting'!$F$7-'Score weighting'!$F$10-'Score weighting'!$E$7*'Chart Data'!V13^2)/'Score weighting'!$E$10)^0.5</f>
        <v>7.9195959492893344</v>
      </c>
    </row>
    <row r="14" spans="1:23" x14ac:dyDescent="0.25">
      <c r="C14">
        <v>0.8</v>
      </c>
      <c r="D14" s="4">
        <f t="shared" si="0"/>
        <v>-1.4546477236774547</v>
      </c>
      <c r="E14" s="5">
        <f>((D$5-'Score weighting'!$F$7-'Score weighting'!$F$10-'Score weighting'!$E$7*'Chart Data'!D14^2)/'Score weighting'!$E$10)^0.5</f>
        <v>2.478709341572745</v>
      </c>
      <c r="G14" s="4">
        <f t="shared" si="1"/>
        <v>-2.0571825392998067</v>
      </c>
      <c r="H14" s="5">
        <f>((G$5-'Score weighting'!$F$7-'Score weighting'!$F$10-'Score weighting'!$E$7*'Chart Data'!G14^2)/'Score weighting'!$E$10)^0.5</f>
        <v>3.5054243680330628</v>
      </c>
      <c r="J14" s="4">
        <f t="shared" si="2"/>
        <v>-2.9092954473549093</v>
      </c>
      <c r="K14" s="5">
        <f>((J$5-'Score weighting'!$F$7-'Score weighting'!$F$10-'Score weighting'!$E$7*'Chart Data'!J14^2)/'Score weighting'!$E$10)^0.5</f>
        <v>4.9574186831454901</v>
      </c>
      <c r="M14" s="4">
        <f t="shared" si="3"/>
        <v>-4.1143650785996133</v>
      </c>
      <c r="N14" s="5">
        <f>((M$5-'Score weighting'!$F$7-'Score weighting'!$F$10-'Score weighting'!$E$7*'Chart Data'!M14^2)/'Score weighting'!$E$10)^0.5</f>
        <v>7.0108487360661256</v>
      </c>
      <c r="P14" s="4">
        <f t="shared" si="4"/>
        <v>-5.0390475290475285</v>
      </c>
      <c r="Q14" s="5">
        <f>((P$5-'Score weighting'!$F$7-'Score weighting'!$F$10-'Score weighting'!$E$7*'Chart Data'!P14^2)/'Score weighting'!$E$10)^0.5</f>
        <v>8.5865010335991894</v>
      </c>
      <c r="S14" s="4">
        <f t="shared" si="5"/>
        <v>-5.8185908947098186</v>
      </c>
      <c r="T14" s="5">
        <f>((S$5-'Score weighting'!$F$7-'Score weighting'!$F$10-'Score weighting'!$E$7*'Chart Data'!S14^2)/'Score weighting'!$E$10)^0.5</f>
        <v>9.9148373662909801</v>
      </c>
      <c r="V14" s="4">
        <f t="shared" si="6"/>
        <v>-6.5053823869162377</v>
      </c>
      <c r="W14" s="5">
        <f>((V$5-'Score weighting'!$F$7-'Score weighting'!$F$10-'Score weighting'!$E$7*'Chart Data'!V14^2)/'Score weighting'!$E$10)^0.5</f>
        <v>11.085125168440809</v>
      </c>
    </row>
    <row r="15" spans="1:23" x14ac:dyDescent="0.25">
      <c r="C15">
        <v>2</v>
      </c>
      <c r="D15" s="4">
        <f t="shared" si="0"/>
        <v>-1.2649110640673518</v>
      </c>
      <c r="E15" s="5">
        <f>((D$5-'Score weighting'!$F$7-'Score weighting'!$F$10-'Score weighting'!$E$7*'Chart Data'!D15^2)/'Score weighting'!$E$10)^0.5</f>
        <v>3.7947331922020551</v>
      </c>
      <c r="G15" s="4">
        <f t="shared" si="1"/>
        <v>-1.7888543819998319</v>
      </c>
      <c r="H15" s="5">
        <f>((G$5-'Score weighting'!$F$7-'Score weighting'!$F$10-'Score weighting'!$E$7*'Chart Data'!G15^2)/'Score weighting'!$E$10)^0.5</f>
        <v>5.3665631459994945</v>
      </c>
      <c r="J15" s="4">
        <f t="shared" si="2"/>
        <v>-2.5298221281347035</v>
      </c>
      <c r="K15" s="5">
        <f>((J$5-'Score weighting'!$F$7-'Score weighting'!$F$10-'Score weighting'!$E$7*'Chart Data'!J15^2)/'Score weighting'!$E$10)^0.5</f>
        <v>7.5894663844041101</v>
      </c>
      <c r="M15" s="4">
        <f t="shared" si="3"/>
        <v>-3.5777087639996639</v>
      </c>
      <c r="N15" s="5">
        <f>((M$5-'Score weighting'!$F$7-'Score weighting'!$F$10-'Score weighting'!$E$7*'Chart Data'!M15^2)/'Score weighting'!$E$10)^0.5</f>
        <v>10.733126291998989</v>
      </c>
      <c r="P15" s="4">
        <f t="shared" si="4"/>
        <v>-4.3817804600413286</v>
      </c>
      <c r="Q15" s="5">
        <f>((P$5-'Score weighting'!$F$7-'Score weighting'!$F$10-'Score weighting'!$E$7*'Chart Data'!P15^2)/'Score weighting'!$E$10)^0.5</f>
        <v>13.145341380123989</v>
      </c>
      <c r="S15" s="4">
        <f t="shared" si="5"/>
        <v>-5.0596442562694071</v>
      </c>
      <c r="T15" s="5">
        <f>((S$5-'Score weighting'!$F$7-'Score weighting'!$F$10-'Score weighting'!$E$7*'Chart Data'!S15^2)/'Score weighting'!$E$10)^0.5</f>
        <v>15.17893276880822</v>
      </c>
      <c r="V15" s="4">
        <f t="shared" si="6"/>
        <v>-5.6568542494923806</v>
      </c>
      <c r="W15" s="5">
        <f>((V$5-'Score weighting'!$F$7-'Score weighting'!$F$10-'Score weighting'!$E$7*'Chart Data'!V15^2)/'Score weighting'!$E$10)^0.5</f>
        <v>16.970562748477136</v>
      </c>
    </row>
    <row r="16" spans="1:23" x14ac:dyDescent="0.25">
      <c r="C16">
        <v>4</v>
      </c>
      <c r="D16" s="4">
        <f t="shared" si="0"/>
        <v>-0.94868329805051388</v>
      </c>
      <c r="E16" s="5">
        <f>((D$5-'Score weighting'!$F$7-'Score weighting'!$F$10-'Score weighting'!$E$7*'Chart Data'!D16^2)/'Score weighting'!$E$10)^0.5</f>
        <v>5.0596442562694071</v>
      </c>
      <c r="G16" s="4">
        <f t="shared" si="1"/>
        <v>-1.3416407864998738</v>
      </c>
      <c r="H16" s="5">
        <f>((G$5-'Score weighting'!$F$7-'Score weighting'!$F$10-'Score weighting'!$E$7*'Chart Data'!G16^2)/'Score weighting'!$E$10)^0.5</f>
        <v>7.1554175279993268</v>
      </c>
      <c r="J16" s="4">
        <f t="shared" si="2"/>
        <v>-1.8973665961010278</v>
      </c>
      <c r="K16" s="5">
        <f>((J$5-'Score weighting'!$F$7-'Score weighting'!$F$10-'Score weighting'!$E$7*'Chart Data'!J16^2)/'Score weighting'!$E$10)^0.5</f>
        <v>10.119288512538814</v>
      </c>
      <c r="M16" s="4">
        <f t="shared" si="3"/>
        <v>-2.6832815729997477</v>
      </c>
      <c r="N16" s="5">
        <f>((M$5-'Score weighting'!$F$7-'Score weighting'!$F$10-'Score weighting'!$E$7*'Chart Data'!M16^2)/'Score weighting'!$E$10)^0.5</f>
        <v>14.310835055998654</v>
      </c>
      <c r="P16" s="4">
        <f t="shared" si="4"/>
        <v>-3.2863353450309969</v>
      </c>
      <c r="Q16" s="5">
        <f>((P$5-'Score weighting'!$F$7-'Score weighting'!$F$10-'Score weighting'!$E$7*'Chart Data'!P16^2)/'Score weighting'!$E$10)^0.5</f>
        <v>17.527121840165314</v>
      </c>
      <c r="S16" s="4">
        <f t="shared" si="5"/>
        <v>-3.7947331922020555</v>
      </c>
      <c r="T16" s="5">
        <f>((S$5-'Score weighting'!$F$7-'Score weighting'!$F$10-'Score weighting'!$E$7*'Chart Data'!S16^2)/'Score weighting'!$E$10)^0.5</f>
        <v>20.238577025077628</v>
      </c>
      <c r="V16" s="4">
        <f t="shared" si="6"/>
        <v>-4.2426406871192857</v>
      </c>
      <c r="W16" s="5">
        <f>((V$5-'Score weighting'!$F$7-'Score weighting'!$F$10-'Score weighting'!$E$7*'Chart Data'!V16^2)/'Score weighting'!$E$10)^0.5</f>
        <v>22.627416997969519</v>
      </c>
    </row>
    <row r="17" spans="3:23" x14ac:dyDescent="0.25">
      <c r="C17">
        <v>6</v>
      </c>
      <c r="D17" s="4">
        <f t="shared" si="0"/>
        <v>-0.63245553203367599</v>
      </c>
      <c r="E17" s="5">
        <f>((D$5-'Score weighting'!$F$7-'Score weighting'!$F$10-'Score weighting'!$E$7*'Chart Data'!D17^2)/'Score weighting'!$E$10)^0.5</f>
        <v>5.7965506984757749</v>
      </c>
      <c r="G17" s="4">
        <f t="shared" si="1"/>
        <v>-0.89442719099991574</v>
      </c>
      <c r="H17" s="5">
        <f>((G$5-'Score weighting'!$F$7-'Score weighting'!$F$10-'Score weighting'!$E$7*'Chart Data'!G17^2)/'Score weighting'!$E$10)^0.5</f>
        <v>8.1975606127676794</v>
      </c>
      <c r="J17" s="4">
        <f t="shared" si="2"/>
        <v>-1.264911064067352</v>
      </c>
      <c r="K17" s="5">
        <f>((J$5-'Score weighting'!$F$7-'Score weighting'!$F$10-'Score weighting'!$E$7*'Chart Data'!J17^2)/'Score weighting'!$E$10)^0.5</f>
        <v>11.59310139695155</v>
      </c>
      <c r="M17" s="4">
        <f t="shared" si="3"/>
        <v>-1.7888543819998315</v>
      </c>
      <c r="N17" s="5">
        <f>((M$5-'Score weighting'!$F$7-'Score weighting'!$F$10-'Score weighting'!$E$7*'Chart Data'!M17^2)/'Score weighting'!$E$10)^0.5</f>
        <v>16.395121225535359</v>
      </c>
      <c r="P17" s="4">
        <f t="shared" si="4"/>
        <v>-2.1908902300206647</v>
      </c>
      <c r="Q17" s="5">
        <f>((P$5-'Score weighting'!$F$7-'Score weighting'!$F$10-'Score weighting'!$E$7*'Chart Data'!P17^2)/'Score weighting'!$E$10)^0.5</f>
        <v>20.079840636817814</v>
      </c>
      <c r="S17" s="4">
        <f t="shared" si="5"/>
        <v>-2.529822128134704</v>
      </c>
      <c r="T17" s="5">
        <f>((S$5-'Score weighting'!$F$7-'Score weighting'!$F$10-'Score weighting'!$E$7*'Chart Data'!S17^2)/'Score weighting'!$E$10)^0.5</f>
        <v>23.186202793903099</v>
      </c>
      <c r="V17" s="4">
        <f t="shared" si="6"/>
        <v>-2.8284271247461898</v>
      </c>
      <c r="W17" s="5">
        <f>((V$5-'Score weighting'!$F$7-'Score weighting'!$F$10-'Score weighting'!$E$7*'Chart Data'!V17^2)/'Score weighting'!$E$10)^0.5</f>
        <v>25.922962793631442</v>
      </c>
    </row>
    <row r="18" spans="3:23" x14ac:dyDescent="0.25">
      <c r="C18">
        <v>8</v>
      </c>
      <c r="D18" s="4">
        <f t="shared" si="0"/>
        <v>-0.316227766016838</v>
      </c>
      <c r="E18" s="5">
        <f>((D$5-'Score weighting'!$F$7-'Score weighting'!$F$10-'Score weighting'!$E$7*'Chart Data'!D18^2)/'Score weighting'!$E$10)^0.5</f>
        <v>6.1967733539318672</v>
      </c>
      <c r="G18" s="4">
        <f t="shared" si="1"/>
        <v>-0.44721359549995787</v>
      </c>
      <c r="H18" s="5">
        <f>((G$5-'Score weighting'!$F$7-'Score weighting'!$F$10-'Score weighting'!$E$7*'Chart Data'!G18^2)/'Score weighting'!$E$10)^0.5</f>
        <v>8.7635609200826572</v>
      </c>
      <c r="J18" s="4">
        <f t="shared" si="2"/>
        <v>-0.63245553203367599</v>
      </c>
      <c r="K18" s="5">
        <f>((J$5-'Score weighting'!$F$7-'Score weighting'!$F$10-'Score weighting'!$E$7*'Chart Data'!J18^2)/'Score weighting'!$E$10)^0.5</f>
        <v>12.393546707863734</v>
      </c>
      <c r="M18" s="4">
        <f t="shared" si="3"/>
        <v>-0.89442719099991574</v>
      </c>
      <c r="N18" s="5">
        <f>((M$5-'Score weighting'!$F$7-'Score weighting'!$F$10-'Score weighting'!$E$7*'Chart Data'!M18^2)/'Score weighting'!$E$10)^0.5</f>
        <v>17.527121840165314</v>
      </c>
      <c r="P18" s="4">
        <f t="shared" si="4"/>
        <v>-1.0954451150103326</v>
      </c>
      <c r="Q18" s="5">
        <f>((P$5-'Score weighting'!$F$7-'Score weighting'!$F$10-'Score weighting'!$E$7*'Chart Data'!P18^2)/'Score weighting'!$E$10)^0.5</f>
        <v>21.466252583997981</v>
      </c>
      <c r="S18" s="4">
        <f t="shared" si="5"/>
        <v>-1.264911064067352</v>
      </c>
      <c r="T18" s="5">
        <f>((S$5-'Score weighting'!$F$7-'Score weighting'!$F$10-'Score weighting'!$E$7*'Chart Data'!S18^2)/'Score weighting'!$E$10)^0.5</f>
        <v>24.787093415727469</v>
      </c>
      <c r="V18" s="4">
        <f t="shared" si="6"/>
        <v>-1.4142135623730949</v>
      </c>
      <c r="W18" s="5">
        <f>((V$5-'Score weighting'!$F$7-'Score weighting'!$F$10-'Score weighting'!$E$7*'Chart Data'!V18^2)/'Score weighting'!$E$10)^0.5</f>
        <v>27.712812921102035</v>
      </c>
    </row>
    <row r="19" spans="3:23" x14ac:dyDescent="0.25">
      <c r="C19">
        <v>9</v>
      </c>
      <c r="D19" s="4">
        <f t="shared" si="0"/>
        <v>-0.158113883008419</v>
      </c>
      <c r="E19" s="5">
        <f>((D$5-'Score weighting'!$F$7-'Score weighting'!$F$10-'Score weighting'!$E$7*'Chart Data'!D19^2)/'Score weighting'!$E$10)^0.5</f>
        <v>6.2928530890209098</v>
      </c>
      <c r="G19" s="4">
        <f t="shared" si="1"/>
        <v>-0.22360679774997871</v>
      </c>
      <c r="H19" s="5">
        <f>((G$5-'Score weighting'!$F$7-'Score weighting'!$F$10-'Score weighting'!$E$7*'Chart Data'!G19^2)/'Score weighting'!$E$10)^0.5</f>
        <v>8.8994381845147963</v>
      </c>
      <c r="J19" s="4">
        <f t="shared" si="2"/>
        <v>-0.316227766016838</v>
      </c>
      <c r="K19" s="5">
        <f>((J$5-'Score weighting'!$F$7-'Score weighting'!$F$10-'Score weighting'!$E$7*'Chart Data'!J19^2)/'Score weighting'!$E$10)^0.5</f>
        <v>12.58570617804182</v>
      </c>
      <c r="M19" s="4">
        <f t="shared" si="3"/>
        <v>-0.44721359549995743</v>
      </c>
      <c r="N19" s="5">
        <f>((M$5-'Score weighting'!$F$7-'Score weighting'!$F$10-'Score weighting'!$E$7*'Chart Data'!M19^2)/'Score weighting'!$E$10)^0.5</f>
        <v>17.798876369029593</v>
      </c>
      <c r="P19" s="4">
        <f t="shared" si="4"/>
        <v>-0.54772255750516674</v>
      </c>
      <c r="Q19" s="5">
        <f>((P$5-'Score weighting'!$F$7-'Score weighting'!$F$10-'Score weighting'!$E$7*'Chart Data'!P19^2)/'Score weighting'!$E$10)^0.5</f>
        <v>21.799082549501939</v>
      </c>
      <c r="S19" s="4">
        <f t="shared" si="5"/>
        <v>-0.63245553203367599</v>
      </c>
      <c r="T19" s="5">
        <f>((S$5-'Score weighting'!$F$7-'Score weighting'!$F$10-'Score weighting'!$E$7*'Chart Data'!S19^2)/'Score weighting'!$E$10)^0.5</f>
        <v>25.171412356083639</v>
      </c>
      <c r="V19" s="4">
        <f t="shared" si="6"/>
        <v>-0.70710678118654702</v>
      </c>
      <c r="W19" s="5">
        <f>((V$5-'Score weighting'!$F$7-'Score weighting'!$F$10-'Score weighting'!$E$7*'Chart Data'!V19^2)/'Score weighting'!$E$10)^0.5</f>
        <v>28.142494558940577</v>
      </c>
    </row>
    <row r="20" spans="3:23" x14ac:dyDescent="0.25">
      <c r="C20">
        <v>10</v>
      </c>
      <c r="D20" s="4">
        <f t="shared" si="0"/>
        <v>0</v>
      </c>
      <c r="E20" s="5">
        <f>((D$5-'Score weighting'!$F$7-'Score weighting'!$F$10-'Score weighting'!$E$7*'Chart Data'!D20^2)/'Score weighting'!$E$10)^0.5</f>
        <v>6.324555320336759</v>
      </c>
      <c r="G20" s="4">
        <f t="shared" si="1"/>
        <v>0</v>
      </c>
      <c r="H20" s="5">
        <f>((G$5-'Score weighting'!$F$7-'Score weighting'!$F$10-'Score weighting'!$E$7*'Chart Data'!G20^2)/'Score weighting'!$E$10)^0.5</f>
        <v>8.9442719099991592</v>
      </c>
      <c r="J20" s="4">
        <f t="shared" si="2"/>
        <v>0</v>
      </c>
      <c r="K20" s="5">
        <f>((J$5-'Score weighting'!$F$7-'Score weighting'!$F$10-'Score weighting'!$E$7*'Chart Data'!J20^2)/'Score weighting'!$E$10)^0.5</f>
        <v>12.649110640673518</v>
      </c>
      <c r="M20" s="4">
        <f t="shared" si="3"/>
        <v>0</v>
      </c>
      <c r="N20" s="5">
        <f>((M$5-'Score weighting'!$F$7-'Score weighting'!$F$10-'Score weighting'!$E$7*'Chart Data'!M20^2)/'Score weighting'!$E$10)^0.5</f>
        <v>17.888543819998318</v>
      </c>
      <c r="P20" s="4">
        <f t="shared" si="4"/>
        <v>0</v>
      </c>
      <c r="Q20" s="5">
        <f>((P$5-'Score weighting'!$F$7-'Score weighting'!$F$10-'Score weighting'!$E$7*'Chart Data'!P20^2)/'Score weighting'!$E$10)^0.5</f>
        <v>21.908902300206645</v>
      </c>
      <c r="S20" s="4">
        <f t="shared" si="5"/>
        <v>0</v>
      </c>
      <c r="T20" s="5">
        <f>((S$5-'Score weighting'!$F$7-'Score weighting'!$F$10-'Score weighting'!$E$7*'Chart Data'!S20^2)/'Score weighting'!$E$10)^0.5</f>
        <v>25.298221281347036</v>
      </c>
      <c r="V20" s="4">
        <f t="shared" si="6"/>
        <v>0</v>
      </c>
      <c r="W20" s="5">
        <f>((V$5-'Score weighting'!$F$7-'Score weighting'!$F$10-'Score weighting'!$E$7*'Chart Data'!V20^2)/'Score weighting'!$E$10)^0.5</f>
        <v>28.284271247461902</v>
      </c>
    </row>
    <row r="21" spans="3:23" x14ac:dyDescent="0.25">
      <c r="D21" s="4"/>
      <c r="G21" s="4"/>
      <c r="J21" s="4"/>
      <c r="M21" s="4"/>
      <c r="P21" s="4"/>
      <c r="S21" s="4"/>
      <c r="V21" s="4"/>
    </row>
    <row r="22" spans="3:23" x14ac:dyDescent="0.25">
      <c r="C22">
        <v>1.0000000000000001E-5</v>
      </c>
      <c r="D22" s="4">
        <f>D$7/MAX($C22:$C32)*$C22</f>
        <v>9.4868234936816455E-6</v>
      </c>
      <c r="E22" s="5">
        <f>((D$5-'Score weighting'!$F$4-'Score weighting'!$F$10-'Score weighting'!$E$4*'Chart Data'!D22^2)/'Score weighting'!$E$10)^0.5</f>
        <v>6.3245553203335962</v>
      </c>
      <c r="G22" s="4">
        <f>G$7/MAX($C22:$C32)*$C22</f>
        <v>1.3416394448604291E-5</v>
      </c>
      <c r="H22" s="5">
        <f>((G$5-'Score weighting'!$F$4-'Score weighting'!$F$10-'Score weighting'!$E$4*'Chart Data'!G22^2)/'Score weighting'!$E$10)^0.5</f>
        <v>8.9442719099946864</v>
      </c>
      <c r="J22" s="4">
        <f>J$7/MAX($C22:$C32)*$C22</f>
        <v>1.8973646987363291E-5</v>
      </c>
      <c r="K22" s="5">
        <f>((J$5-'Score weighting'!$F$4-'Score weighting'!$F$10-'Score weighting'!$E$4*'Chart Data'!J22^2)/'Score weighting'!$E$10)^0.5</f>
        <v>12.649110640667192</v>
      </c>
      <c r="M22" s="4">
        <f>M$7/MAX($C22:$C32)*$C22</f>
        <v>2.6832788897208583E-5</v>
      </c>
      <c r="N22" s="5">
        <f>((M$5-'Score weighting'!$F$4-'Score weighting'!$F$10-'Score weighting'!$E$4*'Chart Data'!M22^2)/'Score weighting'!$E$10)^0.5</f>
        <v>17.888543819989373</v>
      </c>
      <c r="P22" s="4">
        <f>P$7/MAX($C22:$C32)*$C22</f>
        <v>3.2863320586989383E-5</v>
      </c>
      <c r="Q22" s="5">
        <f>((P$5-'Score weighting'!$F$4-'Score weighting'!$F$10-'Score weighting'!$E$4*'Chart Data'!P22^2)/'Score weighting'!$E$10)^0.5</f>
        <v>21.908902300195692</v>
      </c>
      <c r="S22" s="4">
        <f>S$7/MAX($C22:$C32)*$C22</f>
        <v>3.7947293974726582E-5</v>
      </c>
      <c r="T22" s="5">
        <f>((S$5-'Score weighting'!$F$4-'Score weighting'!$F$10-'Score weighting'!$E$4*'Chart Data'!S22^2)/'Score weighting'!$E$10)^0.5</f>
        <v>25.298221281334385</v>
      </c>
      <c r="V22" s="4">
        <f>V$7/MAX($C22:$C32)*$C22</f>
        <v>4.2426364444828411E-5</v>
      </c>
      <c r="W22" s="5">
        <f>((V$5-'Score weighting'!$F$4-'Score weighting'!$F$10-'Score weighting'!$E$4*'Chart Data'!V22^2)/'Score weighting'!$E$10)^0.5</f>
        <v>28.284271247447759</v>
      </c>
    </row>
    <row r="23" spans="3:23" x14ac:dyDescent="0.25">
      <c r="C23">
        <v>2</v>
      </c>
      <c r="D23" s="4">
        <f t="shared" ref="D23:D32" si="7">D$7/MAX($C23:$C33)*$C23</f>
        <v>1.8973646987363291</v>
      </c>
      <c r="E23" s="5">
        <f>((D$5-'Score weighting'!$F$4-'Score weighting'!$F$10-'Score weighting'!$E$4*'Chart Data'!D23^2)/'Score weighting'!$E$10)^0.5</f>
        <v>6.1967736121303636</v>
      </c>
      <c r="G23" s="4">
        <f t="shared" ref="G23:G32" si="8">G$7/MAX($C23:$C33)*$C23</f>
        <v>2.6832788897208579</v>
      </c>
      <c r="H23" s="5">
        <f>((G$5-'Score weighting'!$F$4-'Score weighting'!$F$10-'Score weighting'!$E$4*'Chart Data'!G23^2)/'Score weighting'!$E$10)^0.5</f>
        <v>8.7635612852304732</v>
      </c>
      <c r="J23" s="4">
        <f t="shared" ref="J23:J32" si="9">J$7/MAX($C23:$C33)*$C23</f>
        <v>3.7947293974726581</v>
      </c>
      <c r="K23" s="5">
        <f>((J$5-'Score weighting'!$F$4-'Score weighting'!$F$10-'Score weighting'!$E$4*'Chart Data'!J23^2)/'Score weighting'!$E$10)^0.5</f>
        <v>12.393547224260727</v>
      </c>
      <c r="M23" s="4">
        <f t="shared" ref="M23:M32" si="10">M$7/MAX($C23:$C33)*$C23</f>
        <v>5.3665577794417159</v>
      </c>
      <c r="N23" s="5">
        <f>((M$5-'Score weighting'!$F$4-'Score weighting'!$F$10-'Score weighting'!$E$4*'Chart Data'!M23^2)/'Score weighting'!$E$10)^0.5</f>
        <v>17.527122570460946</v>
      </c>
      <c r="P23" s="4">
        <f t="shared" ref="P23:P32" si="11">P$7/MAX($C23:$C33)*$C23</f>
        <v>6.5726641173978759</v>
      </c>
      <c r="Q23" s="5">
        <f>((P$5-'Score weighting'!$F$4-'Score weighting'!$F$10-'Score weighting'!$E$4*'Chart Data'!P23^2)/'Score weighting'!$E$10)^0.5</f>
        <v>21.466253478423813</v>
      </c>
      <c r="S23" s="4">
        <f t="shared" ref="S23:S32" si="12">S$7/MAX($C23:$C33)*$C23</f>
        <v>7.5894587949453163</v>
      </c>
      <c r="T23" s="5">
        <f>((S$5-'Score weighting'!$F$4-'Score weighting'!$F$10-'Score weighting'!$E$4*'Chart Data'!S23^2)/'Score weighting'!$E$10)^0.5</f>
        <v>24.787094448521454</v>
      </c>
      <c r="V23" s="4">
        <f t="shared" ref="V23:V32" si="13">V$7/MAX($C23:$C33)*$C23</f>
        <v>8.4852728889656817</v>
      </c>
      <c r="W23" s="5">
        <f>((V$5-'Score weighting'!$F$4-'Score weighting'!$F$10-'Score weighting'!$E$4*'Chart Data'!V23^2)/'Score weighting'!$E$10)^0.5</f>
        <v>27.712814075800818</v>
      </c>
    </row>
    <row r="24" spans="3:23" x14ac:dyDescent="0.25">
      <c r="C24">
        <v>3</v>
      </c>
      <c r="D24" s="4">
        <f t="shared" si="7"/>
        <v>2.8460470481044937</v>
      </c>
      <c r="E24" s="5">
        <f>((D$5-'Score weighting'!$F$4-'Score weighting'!$F$10-'Score weighting'!$E$4*'Chart Data'!D24^2)/'Score weighting'!$E$10)^0.5</f>
        <v>6.0332418482926071</v>
      </c>
      <c r="G24" s="4">
        <f t="shared" si="8"/>
        <v>4.0249183345812867</v>
      </c>
      <c r="H24" s="5">
        <f>((G$5-'Score weighting'!$F$4-'Score weighting'!$F$10-'Score weighting'!$E$4*'Chart Data'!G24^2)/'Score weighting'!$E$10)^0.5</f>
        <v>8.5322924469323258</v>
      </c>
      <c r="J24" s="4">
        <f t="shared" si="9"/>
        <v>5.6920940962089874</v>
      </c>
      <c r="K24" s="5">
        <f>((J$5-'Score weighting'!$F$4-'Score weighting'!$F$10-'Score weighting'!$E$4*'Chart Data'!J24^2)/'Score weighting'!$E$10)^0.5</f>
        <v>12.066483696585214</v>
      </c>
      <c r="M24" s="4">
        <f t="shared" si="10"/>
        <v>8.0498366691625733</v>
      </c>
      <c r="N24" s="5">
        <f>((M$5-'Score weighting'!$F$4-'Score weighting'!$F$10-'Score weighting'!$E$4*'Chart Data'!M24^2)/'Score weighting'!$E$10)^0.5</f>
        <v>17.064584893864652</v>
      </c>
      <c r="P24" s="4">
        <f t="shared" si="11"/>
        <v>9.858996176096813</v>
      </c>
      <c r="Q24" s="5">
        <f>((P$5-'Score weighting'!$F$4-'Score weighting'!$F$10-'Score weighting'!$E$4*'Chart Data'!P24^2)/'Score weighting'!$E$10)^0.5</f>
        <v>20.899762831187115</v>
      </c>
      <c r="S24" s="4">
        <f t="shared" si="12"/>
        <v>11.384188192417975</v>
      </c>
      <c r="T24" s="5">
        <f>((S$5-'Score weighting'!$F$4-'Score weighting'!$F$10-'Score weighting'!$E$4*'Chart Data'!S24^2)/'Score weighting'!$E$10)^0.5</f>
        <v>24.132967393170428</v>
      </c>
      <c r="V24" s="4">
        <f t="shared" si="13"/>
        <v>12.727909333448522</v>
      </c>
      <c r="W24" s="5">
        <f>((V$5-'Score weighting'!$F$4-'Score weighting'!$F$10-'Score weighting'!$E$4*'Chart Data'!V24^2)/'Score weighting'!$E$10)^0.5</f>
        <v>26.981477794957488</v>
      </c>
    </row>
    <row r="25" spans="3:23" x14ac:dyDescent="0.25">
      <c r="C25">
        <v>5</v>
      </c>
      <c r="D25" s="4">
        <f t="shared" si="7"/>
        <v>4.743411746840823</v>
      </c>
      <c r="E25" s="5">
        <f>((D$5-'Score weighting'!$F$4-'Score weighting'!$F$10-'Score weighting'!$E$4*'Chart Data'!D25^2)/'Score weighting'!$E$10)^0.5</f>
        <v>5.4772274007904764</v>
      </c>
      <c r="G25" s="4">
        <f t="shared" si="8"/>
        <v>6.708197224302145</v>
      </c>
      <c r="H25" s="5">
        <f>((G$5-'Score weighting'!$F$4-'Score weighting'!$F$10-'Score weighting'!$E$4*'Chart Data'!G25^2)/'Score weighting'!$E$10)^0.5</f>
        <v>7.7459692743994282</v>
      </c>
      <c r="J25" s="4">
        <f t="shared" si="9"/>
        <v>9.486823493681646</v>
      </c>
      <c r="K25" s="5">
        <f>((J$5-'Score weighting'!$F$4-'Score weighting'!$F$10-'Score weighting'!$E$4*'Chart Data'!J25^2)/'Score weighting'!$E$10)^0.5</f>
        <v>10.954454801580953</v>
      </c>
      <c r="M25" s="4">
        <f t="shared" si="10"/>
        <v>13.41639444860429</v>
      </c>
      <c r="N25" s="5">
        <f>((M$5-'Score weighting'!$F$4-'Score weighting'!$F$10-'Score weighting'!$E$4*'Chart Data'!M25^2)/'Score weighting'!$E$10)^0.5</f>
        <v>15.491938548798856</v>
      </c>
      <c r="P25" s="4">
        <f t="shared" si="11"/>
        <v>16.431660293494691</v>
      </c>
      <c r="Q25" s="5">
        <f>((P$5-'Score weighting'!$F$4-'Score weighting'!$F$10-'Score weighting'!$E$4*'Chart Data'!P25^2)/'Score weighting'!$E$10)^0.5</f>
        <v>18.973672285555057</v>
      </c>
      <c r="S25" s="4">
        <f t="shared" si="12"/>
        <v>18.973646987363292</v>
      </c>
      <c r="T25" s="5">
        <f>((S$5-'Score weighting'!$F$4-'Score weighting'!$F$10-'Score weighting'!$E$4*'Chart Data'!S25^2)/'Score weighting'!$E$10)^0.5</f>
        <v>21.908909603161906</v>
      </c>
      <c r="V25" s="4">
        <f t="shared" si="13"/>
        <v>21.213182222414204</v>
      </c>
      <c r="W25" s="5">
        <f>((V$5-'Score weighting'!$F$4-'Score weighting'!$F$10-'Score weighting'!$E$4*'Chart Data'!V25^2)/'Score weighting'!$E$10)^0.5</f>
        <v>24.494905592783983</v>
      </c>
    </row>
    <row r="26" spans="3:23" x14ac:dyDescent="0.25">
      <c r="C26">
        <v>7</v>
      </c>
      <c r="D26" s="4">
        <f t="shared" si="7"/>
        <v>6.6407764455771519</v>
      </c>
      <c r="E26" s="5">
        <f>((D$5-'Score weighting'!$F$4-'Score weighting'!$F$10-'Score weighting'!$E$4*'Chart Data'!D26^2)/'Score weighting'!$E$10)^0.5</f>
        <v>4.5166402557588308</v>
      </c>
      <c r="G26" s="4">
        <f t="shared" si="8"/>
        <v>9.3914761140230034</v>
      </c>
      <c r="H26" s="5">
        <f>((G$5-'Score weighting'!$F$4-'Score weighting'!$F$10-'Score weighting'!$E$4*'Chart Data'!G26^2)/'Score weighting'!$E$10)^0.5</f>
        <v>6.3874939060544236</v>
      </c>
      <c r="J26" s="4">
        <f t="shared" si="9"/>
        <v>13.281552891154304</v>
      </c>
      <c r="K26" s="5">
        <f>((J$5-'Score weighting'!$F$4-'Score weighting'!$F$10-'Score weighting'!$E$4*'Chart Data'!J26^2)/'Score weighting'!$E$10)^0.5</f>
        <v>9.0332805115176615</v>
      </c>
      <c r="M26" s="4">
        <f t="shared" si="10"/>
        <v>18.782952228046007</v>
      </c>
      <c r="N26" s="5">
        <f>((M$5-'Score weighting'!$F$4-'Score weighting'!$F$10-'Score weighting'!$E$4*'Chart Data'!M26^2)/'Score weighting'!$E$10)^0.5</f>
        <v>12.774987812108847</v>
      </c>
      <c r="P26" s="4">
        <f t="shared" si="11"/>
        <v>23.004324410892565</v>
      </c>
      <c r="Q26" s="5">
        <f>((P$5-'Score weighting'!$F$4-'Score weighting'!$F$10-'Score weighting'!$E$4*'Chart Data'!P26^2)/'Score weighting'!$E$10)^0.5</f>
        <v>15.64610080497037</v>
      </c>
      <c r="S26" s="4">
        <f t="shared" si="12"/>
        <v>26.563105782308607</v>
      </c>
      <c r="T26" s="5">
        <f>((S$5-'Score weighting'!$F$4-'Score weighting'!$F$10-'Score weighting'!$E$4*'Chart Data'!S26^2)/'Score weighting'!$E$10)^0.5</f>
        <v>18.066561023035323</v>
      </c>
      <c r="V26" s="4">
        <f t="shared" si="13"/>
        <v>29.698455111379886</v>
      </c>
      <c r="W26" s="5">
        <f>((V$5-'Score weighting'!$F$4-'Score weighting'!$F$10-'Score weighting'!$E$4*'Chart Data'!V26^2)/'Score weighting'!$E$10)^0.5</f>
        <v>20.199029283577566</v>
      </c>
    </row>
    <row r="27" spans="3:23" x14ac:dyDescent="0.25">
      <c r="C27">
        <v>8</v>
      </c>
      <c r="D27" s="4">
        <f t="shared" si="7"/>
        <v>7.5894587949453163</v>
      </c>
      <c r="E27" s="5">
        <f>((D$5-'Score weighting'!$F$4-'Score weighting'!$F$10-'Score weighting'!$E$4*'Chart Data'!D27^2)/'Score weighting'!$E$10)^0.5</f>
        <v>3.7947399383782807</v>
      </c>
      <c r="G27" s="4">
        <f t="shared" si="8"/>
        <v>10.733115558883432</v>
      </c>
      <c r="H27" s="5">
        <f>((G$5-'Score weighting'!$F$4-'Score weighting'!$F$10-'Score weighting'!$E$4*'Chart Data'!G27^2)/'Score weighting'!$E$10)^0.5</f>
        <v>5.3665726865334085</v>
      </c>
      <c r="J27" s="4">
        <f t="shared" si="9"/>
        <v>15.178917589890633</v>
      </c>
      <c r="K27" s="5">
        <f>((J$5-'Score weighting'!$F$4-'Score weighting'!$F$10-'Score weighting'!$E$4*'Chart Data'!J27^2)/'Score weighting'!$E$10)^0.5</f>
        <v>7.5894798767565614</v>
      </c>
      <c r="M27" s="4">
        <f t="shared" si="10"/>
        <v>21.466231117766863</v>
      </c>
      <c r="N27" s="5">
        <f>((M$5-'Score weighting'!$F$4-'Score weighting'!$F$10-'Score weighting'!$E$4*'Chart Data'!M27^2)/'Score weighting'!$E$10)^0.5</f>
        <v>10.733145373066817</v>
      </c>
      <c r="P27" s="4">
        <f t="shared" si="11"/>
        <v>26.290656469591504</v>
      </c>
      <c r="Q27" s="5">
        <f>((P$5-'Score weighting'!$F$4-'Score weighting'!$F$10-'Score weighting'!$E$4*'Chart Data'!P27^2)/'Score weighting'!$E$10)^0.5</f>
        <v>13.145364749563948</v>
      </c>
      <c r="S27" s="4">
        <f t="shared" si="12"/>
        <v>30.357835179781265</v>
      </c>
      <c r="T27" s="5">
        <f>((S$5-'Score weighting'!$F$4-'Score weighting'!$F$10-'Score weighting'!$E$4*'Chart Data'!S27^2)/'Score weighting'!$E$10)^0.5</f>
        <v>15.178959753513123</v>
      </c>
      <c r="V27" s="4">
        <f t="shared" si="13"/>
        <v>33.941091555862727</v>
      </c>
      <c r="W27" s="5">
        <f>((V$5-'Score weighting'!$F$4-'Score weighting'!$F$10-'Score weighting'!$E$4*'Chart Data'!V27^2)/'Score weighting'!$E$10)^0.5</f>
        <v>16.9705929182944</v>
      </c>
    </row>
    <row r="28" spans="3:23" x14ac:dyDescent="0.25">
      <c r="C28">
        <v>9.1999999999999993</v>
      </c>
      <c r="D28" s="4">
        <f t="shared" si="7"/>
        <v>8.7278776141871131</v>
      </c>
      <c r="E28" s="5">
        <f>((D$5-'Score weighting'!$F$4-'Score weighting'!$F$10-'Score weighting'!$E$4*'Chart Data'!D28^2)/'Score weighting'!$E$10)^0.5</f>
        <v>2.4787230002358949</v>
      </c>
      <c r="G28" s="4">
        <f t="shared" si="8"/>
        <v>12.343082892715946</v>
      </c>
      <c r="H28" s="5">
        <f>((G$5-'Score weighting'!$F$4-'Score weighting'!$F$10-'Score weighting'!$E$4*'Chart Data'!G28^2)/'Score weighting'!$E$10)^0.5</f>
        <v>3.5054436842997312</v>
      </c>
      <c r="J28" s="4">
        <f t="shared" si="9"/>
        <v>17.455755228374226</v>
      </c>
      <c r="K28" s="5">
        <f>((J$5-'Score weighting'!$F$4-'Score weighting'!$F$10-'Score weighting'!$E$4*'Chart Data'!J28^2)/'Score weighting'!$E$10)^0.5</f>
        <v>4.9574460004717897</v>
      </c>
      <c r="M28" s="4">
        <f t="shared" si="10"/>
        <v>24.686165785431893</v>
      </c>
      <c r="N28" s="5">
        <f>((M$5-'Score weighting'!$F$4-'Score weighting'!$F$10-'Score weighting'!$E$4*'Chart Data'!M28^2)/'Score weighting'!$E$10)^0.5</f>
        <v>7.0108873685994624</v>
      </c>
      <c r="P28" s="4">
        <f t="shared" si="11"/>
        <v>30.234254940030226</v>
      </c>
      <c r="Q28" s="5">
        <f>((P$5-'Score weighting'!$F$4-'Score weighting'!$F$10-'Score weighting'!$E$4*'Chart Data'!P28^2)/'Score weighting'!$E$10)^0.5</f>
        <v>8.586548348596267</v>
      </c>
      <c r="S28" s="4">
        <f t="shared" si="12"/>
        <v>34.911510456748452</v>
      </c>
      <c r="T28" s="5">
        <f>((S$5-'Score weighting'!$F$4-'Score weighting'!$F$10-'Score weighting'!$E$4*'Chart Data'!S28^2)/'Score weighting'!$E$10)^0.5</f>
        <v>9.9148920009435795</v>
      </c>
      <c r="V28" s="4">
        <f t="shared" si="13"/>
        <v>39.03225528924213</v>
      </c>
      <c r="W28" s="5">
        <f>((V$5-'Score weighting'!$F$4-'Score weighting'!$F$10-'Score weighting'!$E$4*'Chart Data'!V28^2)/'Score weighting'!$E$10)^0.5</f>
        <v>11.085186251839382</v>
      </c>
    </row>
    <row r="29" spans="3:23" x14ac:dyDescent="0.25">
      <c r="C29">
        <v>9.6</v>
      </c>
      <c r="D29" s="4">
        <f t="shared" si="7"/>
        <v>9.1073505539343795</v>
      </c>
      <c r="E29" s="5">
        <f>((D$5-'Score weighting'!$F$4-'Score weighting'!$F$10-'Score weighting'!$E$4*'Chart Data'!D29^2)/'Score weighting'!$E$10)^0.5</f>
        <v>1.7708963063627987</v>
      </c>
      <c r="G29" s="4">
        <f t="shared" si="8"/>
        <v>12.879738670660117</v>
      </c>
      <c r="H29" s="5">
        <f>((G$5-'Score weighting'!$F$4-'Score weighting'!$F$10-'Score weighting'!$E$4*'Chart Data'!G29^2)/'Score weighting'!$E$10)^0.5</f>
        <v>2.5044255740146952</v>
      </c>
      <c r="J29" s="4">
        <f t="shared" si="9"/>
        <v>18.214701107868759</v>
      </c>
      <c r="K29" s="5">
        <f>((J$5-'Score weighting'!$F$4-'Score weighting'!$F$10-'Score weighting'!$E$4*'Chart Data'!J29^2)/'Score weighting'!$E$10)^0.5</f>
        <v>3.5417926127255974</v>
      </c>
      <c r="M29" s="4">
        <f t="shared" si="10"/>
        <v>25.759477341320235</v>
      </c>
      <c r="N29" s="5">
        <f>((M$5-'Score weighting'!$F$4-'Score weighting'!$F$10-'Score weighting'!$E$4*'Chart Data'!M29^2)/'Score weighting'!$E$10)^0.5</f>
        <v>5.0088511480293905</v>
      </c>
      <c r="P29" s="4">
        <f t="shared" si="11"/>
        <v>31.548787763509804</v>
      </c>
      <c r="Q29" s="5">
        <f>((P$5-'Score weighting'!$F$4-'Score weighting'!$F$10-'Score weighting'!$E$4*'Chart Data'!P29^2)/'Score weighting'!$E$10)^0.5</f>
        <v>6.1345647551128666</v>
      </c>
      <c r="S29" s="4">
        <f t="shared" si="12"/>
        <v>36.429402215737518</v>
      </c>
      <c r="T29" s="5">
        <f>((S$5-'Score weighting'!$F$4-'Score weighting'!$F$10-'Score weighting'!$E$4*'Chart Data'!S29^2)/'Score weighting'!$E$10)^0.5</f>
        <v>7.0835852254511948</v>
      </c>
      <c r="V29" s="4">
        <f t="shared" si="13"/>
        <v>40.729309867035269</v>
      </c>
      <c r="W29" s="5">
        <f>((V$5-'Score weighting'!$F$4-'Score weighting'!$F$10-'Score weighting'!$E$4*'Chart Data'!V29^2)/'Score weighting'!$E$10)^0.5</f>
        <v>7.9196890442610348</v>
      </c>
    </row>
    <row r="30" spans="3:23" x14ac:dyDescent="0.25">
      <c r="C30">
        <v>9.8000000000000007</v>
      </c>
      <c r="D30" s="4">
        <f t="shared" si="7"/>
        <v>9.2970870238080128</v>
      </c>
      <c r="E30" s="5">
        <f>((D$5-'Score weighting'!$F$4-'Score weighting'!$F$10-'Score weighting'!$E$4*'Chart Data'!D30^2)/'Score weighting'!$E$10)^0.5</f>
        <v>1.2586011409039577</v>
      </c>
      <c r="G30" s="4">
        <f t="shared" si="8"/>
        <v>13.148066559632205</v>
      </c>
      <c r="H30" s="5">
        <f>((G$5-'Score weighting'!$F$4-'Score weighting'!$F$10-'Score weighting'!$E$4*'Chart Data'!G30^2)/'Score weighting'!$E$10)^0.5</f>
        <v>1.7799308030846277</v>
      </c>
      <c r="J30" s="4">
        <f t="shared" si="9"/>
        <v>18.594174047616026</v>
      </c>
      <c r="K30" s="5">
        <f>((J$5-'Score weighting'!$F$4-'Score weighting'!$F$10-'Score weighting'!$E$4*'Chart Data'!J30^2)/'Score weighting'!$E$10)^0.5</f>
        <v>2.5172022818079154</v>
      </c>
      <c r="M30" s="4">
        <f t="shared" si="10"/>
        <v>26.296133119264411</v>
      </c>
      <c r="N30" s="5">
        <f>((M$5-'Score weighting'!$F$4-'Score weighting'!$F$10-'Score weighting'!$E$4*'Chart Data'!M30^2)/'Score weighting'!$E$10)^0.5</f>
        <v>3.5598616061692554</v>
      </c>
      <c r="P30" s="4">
        <f t="shared" si="11"/>
        <v>32.206054175249598</v>
      </c>
      <c r="Q30" s="5">
        <f>((P$5-'Score weighting'!$F$4-'Score weighting'!$F$10-'Score weighting'!$E$4*'Chart Data'!P30^2)/'Score weighting'!$E$10)^0.5</f>
        <v>4.3599222450196207</v>
      </c>
      <c r="S30" s="4">
        <f t="shared" si="12"/>
        <v>37.188348095232051</v>
      </c>
      <c r="T30" s="5">
        <f>((S$5-'Score weighting'!$F$4-'Score weighting'!$F$10-'Score weighting'!$E$4*'Chart Data'!S30^2)/'Score weighting'!$E$10)^0.5</f>
        <v>5.0344045636158308</v>
      </c>
      <c r="V30" s="4">
        <f t="shared" si="13"/>
        <v>41.577837155931846</v>
      </c>
      <c r="W30" s="5">
        <f>((V$5-'Score weighting'!$F$4-'Score weighting'!$F$10-'Score weighting'!$E$4*'Chart Data'!V30^2)/'Score weighting'!$E$10)^0.5</f>
        <v>5.6286354152400806</v>
      </c>
    </row>
    <row r="31" spans="3:23" x14ac:dyDescent="0.25">
      <c r="C31">
        <v>9.9</v>
      </c>
      <c r="D31" s="4">
        <f t="shared" si="7"/>
        <v>9.3919552587448294</v>
      </c>
      <c r="E31" s="5">
        <f>((D$5-'Score weighting'!$F$4-'Score weighting'!$F$10-'Score weighting'!$E$4*'Chart Data'!D31^2)/'Score weighting'!$E$10)^0.5</f>
        <v>0.89223226117551724</v>
      </c>
      <c r="G31" s="4">
        <f t="shared" si="8"/>
        <v>13.282230504118248</v>
      </c>
      <c r="H31" s="5">
        <f>((G$5-'Score weighting'!$F$4-'Score weighting'!$F$10-'Score weighting'!$E$4*'Chart Data'!G31^2)/'Score weighting'!$E$10)^0.5</f>
        <v>1.2618069645412355</v>
      </c>
      <c r="J31" s="4">
        <f t="shared" si="9"/>
        <v>18.783910517489659</v>
      </c>
      <c r="K31" s="5">
        <f>((J$5-'Score weighting'!$F$4-'Score weighting'!$F$10-'Score weighting'!$E$4*'Chart Data'!J31^2)/'Score weighting'!$E$10)^0.5</f>
        <v>1.7844645223510345</v>
      </c>
      <c r="M31" s="4">
        <f t="shared" si="10"/>
        <v>26.564461008236496</v>
      </c>
      <c r="N31" s="5">
        <f>((M$5-'Score weighting'!$F$4-'Score weighting'!$F$10-'Score weighting'!$E$4*'Chart Data'!M31^2)/'Score weighting'!$E$10)^0.5</f>
        <v>2.5236139290824711</v>
      </c>
      <c r="P31" s="4">
        <f t="shared" si="11"/>
        <v>32.53468738111949</v>
      </c>
      <c r="Q31" s="5">
        <f>((P$5-'Score weighting'!$F$4-'Score weighting'!$F$10-'Score weighting'!$E$4*'Chart Data'!P31^2)/'Score weighting'!$E$10)^0.5</f>
        <v>3.0907832170161291</v>
      </c>
      <c r="S31" s="4">
        <f t="shared" si="12"/>
        <v>37.567821034979318</v>
      </c>
      <c r="T31" s="5">
        <f>((S$5-'Score weighting'!$F$4-'Score weighting'!$F$10-'Score weighting'!$E$4*'Chart Data'!S31^2)/'Score weighting'!$E$10)^0.5</f>
        <v>3.568929044702069</v>
      </c>
      <c r="V31" s="4">
        <f t="shared" si="13"/>
        <v>42.002100800380127</v>
      </c>
      <c r="W31" s="5">
        <f>((V$5-'Score weighting'!$F$4-'Score weighting'!$F$10-'Score weighting'!$E$4*'Chart Data'!V31^2)/'Score weighting'!$E$10)^0.5</f>
        <v>3.9901839754136272</v>
      </c>
    </row>
    <row r="32" spans="3:23" x14ac:dyDescent="0.25">
      <c r="C32">
        <v>10.00001</v>
      </c>
      <c r="D32" s="4">
        <f t="shared" si="7"/>
        <v>9.4868329805051381</v>
      </c>
      <c r="E32" s="5">
        <f>((D$5-'Score weighting'!$F$4-'Score weighting'!$F$10-'Score weighting'!$E$4*'Chart Data'!D32^2)/'Score weighting'!$E$10)^0.5</f>
        <v>0</v>
      </c>
      <c r="G32" s="4">
        <f t="shared" si="8"/>
        <v>13.416407864998737</v>
      </c>
      <c r="H32" s="5">
        <f>((G$5-'Score weighting'!$F$4-'Score weighting'!$F$10-'Score weighting'!$E$4*'Chart Data'!G32^2)/'Score weighting'!$E$10)^0.5</f>
        <v>1.1920928955078125E-7</v>
      </c>
      <c r="J32" s="4">
        <f t="shared" si="9"/>
        <v>18.973665961010276</v>
      </c>
      <c r="K32" s="5">
        <f>((J$5-'Score weighting'!$F$4-'Score weighting'!$F$10-'Score weighting'!$E$4*'Chart Data'!J32^2)/'Score weighting'!$E$10)^0.5</f>
        <v>0</v>
      </c>
      <c r="M32" s="4">
        <f t="shared" si="10"/>
        <v>26.832815729997474</v>
      </c>
      <c r="N32" s="5">
        <f>((M$5-'Score weighting'!$F$4-'Score weighting'!$F$10-'Score weighting'!$E$4*'Chart Data'!M32^2)/'Score weighting'!$E$10)^0.5</f>
        <v>2.384185791015625E-7</v>
      </c>
      <c r="P32" s="4">
        <f t="shared" si="11"/>
        <v>32.863353450309965</v>
      </c>
      <c r="Q32" s="5">
        <f>((P$5-'Score weighting'!$F$4-'Score weighting'!$F$10-'Score weighting'!$E$4*'Chart Data'!P32^2)/'Score weighting'!$E$10)^0.5</f>
        <v>0</v>
      </c>
      <c r="S32" s="4">
        <f t="shared" si="12"/>
        <v>37.947331922020552</v>
      </c>
      <c r="T32" s="5">
        <f>((S$5-'Score weighting'!$F$4-'Score weighting'!$F$10-'Score weighting'!$E$4*'Chart Data'!S32^2)/'Score weighting'!$E$10)^0.5</f>
        <v>0</v>
      </c>
      <c r="V32" s="4">
        <f t="shared" si="13"/>
        <v>42.426406871192853</v>
      </c>
      <c r="W32" s="5">
        <f>((V$5-'Score weighting'!$F$4-'Score weighting'!$F$10-'Score weighting'!$E$4*'Chart Data'!V32^2)/'Score weighting'!$E$10)^0.5</f>
        <v>0</v>
      </c>
    </row>
    <row r="34" spans="4:23" x14ac:dyDescent="0.25">
      <c r="D34" s="4">
        <f>D10</f>
        <v>-1.5811386719703067</v>
      </c>
      <c r="E34" s="5">
        <f>-E10</f>
        <v>-2.8284270546037231E-3</v>
      </c>
      <c r="G34" s="4">
        <f>G10</f>
        <v>-2.2360677538929918</v>
      </c>
      <c r="H34" s="5">
        <f>-H10</f>
        <v>-3.9999999008035721E-3</v>
      </c>
      <c r="J34" s="4">
        <f>J10</f>
        <v>-3.1622773439406133</v>
      </c>
      <c r="K34" s="5">
        <f>-K10</f>
        <v>-5.6568541092074463E-3</v>
      </c>
      <c r="M34" s="4">
        <f>M10</f>
        <v>-4.4721355077859837</v>
      </c>
      <c r="N34" s="5">
        <f>-N10</f>
        <v>-7.9999998016071442E-3</v>
      </c>
      <c r="P34" s="4">
        <f>P10</f>
        <v>-5.4772250273291041</v>
      </c>
      <c r="Q34" s="5">
        <f>-Q10</f>
        <v>-9.797958720900132E-3</v>
      </c>
      <c r="S34" s="4">
        <f>S10</f>
        <v>-6.3245546878812267</v>
      </c>
      <c r="T34" s="5">
        <f>-T10</f>
        <v>-1.1313708218414893E-2</v>
      </c>
      <c r="V34" s="4">
        <f>V10</f>
        <v>-7.0710671047586944</v>
      </c>
      <c r="W34" s="5">
        <f>-W10</f>
        <v>-1.2649110323616469E-2</v>
      </c>
    </row>
    <row r="35" spans="4:23" x14ac:dyDescent="0.25">
      <c r="D35" s="4">
        <f t="shared" ref="D35:D56" si="14">D11</f>
        <v>-1.5653274417833478</v>
      </c>
      <c r="E35" s="5">
        <f t="shared" ref="E35:E56" si="15">-E11</f>
        <v>-0.89218832092781808</v>
      </c>
      <c r="G35" s="4">
        <f t="shared" ref="G35:G56" si="16">G11</f>
        <v>-2.2137072977247918</v>
      </c>
      <c r="H35" s="5">
        <f t="shared" ref="H35:H56" si="17">-H11</f>
        <v>-1.2617448236469999</v>
      </c>
      <c r="J35" s="4">
        <f t="shared" ref="J35:J56" si="18">J11</f>
        <v>-3.1306548835666956</v>
      </c>
      <c r="K35" s="5">
        <f t="shared" ref="K35:K56" si="19">-K11</f>
        <v>-1.7843766418556362</v>
      </c>
      <c r="M35" s="4">
        <f t="shared" ref="M35:M56" si="20">M11</f>
        <v>-4.4274145954495836</v>
      </c>
      <c r="N35" s="5">
        <f t="shared" ref="N35:N56" si="21">-N11</f>
        <v>-2.5234896472939998</v>
      </c>
      <c r="P35" s="4">
        <f t="shared" ref="P35:P56" si="22">P11</f>
        <v>-5.4224533193011446</v>
      </c>
      <c r="Q35" s="5">
        <f t="shared" ref="Q35:Q56" si="23">-Q11</f>
        <v>-3.0906310035330913</v>
      </c>
      <c r="S35" s="4">
        <f t="shared" ref="S35:S56" si="24">S11</f>
        <v>-6.2613097671333913</v>
      </c>
      <c r="T35" s="5">
        <f t="shared" ref="T35:T56" si="25">-T11</f>
        <v>-3.5687532837112723</v>
      </c>
      <c r="V35" s="4">
        <f t="shared" ref="V35:V56" si="26">V11</f>
        <v>-7.0003571337468209</v>
      </c>
      <c r="W35" s="5">
        <f t="shared" ref="W35:W56" si="27">-W11</f>
        <v>-3.9899874686519956</v>
      </c>
    </row>
    <row r="36" spans="4:23" x14ac:dyDescent="0.25">
      <c r="D36" s="4">
        <f t="shared" si="14"/>
        <v>-1.5495160534825059</v>
      </c>
      <c r="E36" s="5">
        <f t="shared" si="15"/>
        <v>-1.2585706178041831</v>
      </c>
      <c r="G36" s="4">
        <f t="shared" si="16"/>
        <v>-2.1913466179497938</v>
      </c>
      <c r="H36" s="5">
        <f t="shared" si="17"/>
        <v>-1.7798876369029608</v>
      </c>
      <c r="J36" s="4">
        <f t="shared" si="18"/>
        <v>-3.0990321069650117</v>
      </c>
      <c r="K36" s="5">
        <f t="shared" si="19"/>
        <v>-2.5171412356083662</v>
      </c>
      <c r="M36" s="4">
        <f t="shared" si="20"/>
        <v>-4.3826932358995876</v>
      </c>
      <c r="N36" s="5">
        <f t="shared" si="21"/>
        <v>-3.5597752738059216</v>
      </c>
      <c r="P36" s="4">
        <f t="shared" si="22"/>
        <v>-5.367681063550628</v>
      </c>
      <c r="Q36" s="5">
        <f t="shared" si="23"/>
        <v>-4.3598165099003863</v>
      </c>
      <c r="S36" s="4">
        <f t="shared" si="24"/>
        <v>-6.1980642139300235</v>
      </c>
      <c r="T36" s="5">
        <f t="shared" si="25"/>
        <v>-5.0342824712167324</v>
      </c>
      <c r="V36" s="4">
        <f t="shared" si="26"/>
        <v>-6.9296464556281663</v>
      </c>
      <c r="W36" s="5">
        <f t="shared" si="27"/>
        <v>-5.6284989117881006</v>
      </c>
    </row>
    <row r="37" spans="4:23" x14ac:dyDescent="0.25">
      <c r="D37" s="4">
        <f t="shared" si="14"/>
        <v>-1.5178932768808222</v>
      </c>
      <c r="E37" s="5">
        <f t="shared" si="15"/>
        <v>-1.7708754896942913</v>
      </c>
      <c r="G37" s="4">
        <f t="shared" si="16"/>
        <v>-2.1466252583997982</v>
      </c>
      <c r="H37" s="5">
        <f t="shared" si="17"/>
        <v>-2.5043961347997628</v>
      </c>
      <c r="J37" s="4">
        <f t="shared" si="18"/>
        <v>-3.0357865537616444</v>
      </c>
      <c r="K37" s="5">
        <f t="shared" si="19"/>
        <v>-3.5417509793885826</v>
      </c>
      <c r="M37" s="4">
        <f t="shared" si="20"/>
        <v>-4.2932505167995965</v>
      </c>
      <c r="N37" s="5">
        <f t="shared" si="21"/>
        <v>-5.0087922695995255</v>
      </c>
      <c r="P37" s="4">
        <f t="shared" si="22"/>
        <v>-5.2581365520495948</v>
      </c>
      <c r="Q37" s="5">
        <f t="shared" si="23"/>
        <v>-6.1344926440578567</v>
      </c>
      <c r="S37" s="4">
        <f t="shared" si="24"/>
        <v>-6.0715731075232888</v>
      </c>
      <c r="T37" s="5">
        <f t="shared" si="25"/>
        <v>-7.0835019587771653</v>
      </c>
      <c r="V37" s="4">
        <f t="shared" si="26"/>
        <v>-6.7882250993908562</v>
      </c>
      <c r="W37" s="5">
        <f t="shared" si="27"/>
        <v>-7.9195959492893344</v>
      </c>
    </row>
    <row r="38" spans="4:23" x14ac:dyDescent="0.25">
      <c r="D38" s="4">
        <f t="shared" si="14"/>
        <v>-1.4546477236774547</v>
      </c>
      <c r="E38" s="5">
        <f t="shared" si="15"/>
        <v>-2.478709341572745</v>
      </c>
      <c r="G38" s="4">
        <f t="shared" si="16"/>
        <v>-2.0571825392998067</v>
      </c>
      <c r="H38" s="5">
        <f t="shared" si="17"/>
        <v>-3.5054243680330628</v>
      </c>
      <c r="J38" s="4">
        <f t="shared" si="18"/>
        <v>-2.9092954473549093</v>
      </c>
      <c r="K38" s="5">
        <f t="shared" si="19"/>
        <v>-4.9574186831454901</v>
      </c>
      <c r="M38" s="4">
        <f t="shared" si="20"/>
        <v>-4.1143650785996133</v>
      </c>
      <c r="N38" s="5">
        <f t="shared" si="21"/>
        <v>-7.0108487360661256</v>
      </c>
      <c r="P38" s="4">
        <f t="shared" si="22"/>
        <v>-5.0390475290475285</v>
      </c>
      <c r="Q38" s="5">
        <f t="shared" si="23"/>
        <v>-8.5865010335991894</v>
      </c>
      <c r="S38" s="4">
        <f t="shared" si="24"/>
        <v>-5.8185908947098186</v>
      </c>
      <c r="T38" s="5">
        <f t="shared" si="25"/>
        <v>-9.9148373662909801</v>
      </c>
      <c r="V38" s="4">
        <f t="shared" si="26"/>
        <v>-6.5053823869162377</v>
      </c>
      <c r="W38" s="5">
        <f t="shared" si="27"/>
        <v>-11.085125168440809</v>
      </c>
    </row>
    <row r="39" spans="4:23" x14ac:dyDescent="0.25">
      <c r="D39" s="4">
        <f t="shared" si="14"/>
        <v>-1.2649110640673518</v>
      </c>
      <c r="E39" s="5">
        <f t="shared" si="15"/>
        <v>-3.7947331922020551</v>
      </c>
      <c r="G39" s="4">
        <f t="shared" si="16"/>
        <v>-1.7888543819998319</v>
      </c>
      <c r="H39" s="5">
        <f t="shared" si="17"/>
        <v>-5.3665631459994945</v>
      </c>
      <c r="J39" s="4">
        <f t="shared" si="18"/>
        <v>-2.5298221281347035</v>
      </c>
      <c r="K39" s="5">
        <f t="shared" si="19"/>
        <v>-7.5894663844041101</v>
      </c>
      <c r="M39" s="4">
        <f t="shared" si="20"/>
        <v>-3.5777087639996639</v>
      </c>
      <c r="N39" s="5">
        <f t="shared" si="21"/>
        <v>-10.733126291998989</v>
      </c>
      <c r="P39" s="4">
        <f t="shared" si="22"/>
        <v>-4.3817804600413286</v>
      </c>
      <c r="Q39" s="5">
        <f t="shared" si="23"/>
        <v>-13.145341380123989</v>
      </c>
      <c r="S39" s="4">
        <f t="shared" si="24"/>
        <v>-5.0596442562694071</v>
      </c>
      <c r="T39" s="5">
        <f t="shared" si="25"/>
        <v>-15.17893276880822</v>
      </c>
      <c r="V39" s="4">
        <f t="shared" si="26"/>
        <v>-5.6568542494923806</v>
      </c>
      <c r="W39" s="5">
        <f t="shared" si="27"/>
        <v>-16.970562748477136</v>
      </c>
    </row>
    <row r="40" spans="4:23" x14ac:dyDescent="0.25">
      <c r="D40" s="4">
        <f t="shared" si="14"/>
        <v>-0.94868329805051388</v>
      </c>
      <c r="E40" s="5">
        <f t="shared" si="15"/>
        <v>-5.0596442562694071</v>
      </c>
      <c r="G40" s="4">
        <f t="shared" si="16"/>
        <v>-1.3416407864998738</v>
      </c>
      <c r="H40" s="5">
        <f t="shared" si="17"/>
        <v>-7.1554175279993268</v>
      </c>
      <c r="J40" s="4">
        <f t="shared" si="18"/>
        <v>-1.8973665961010278</v>
      </c>
      <c r="K40" s="5">
        <f t="shared" si="19"/>
        <v>-10.119288512538814</v>
      </c>
      <c r="M40" s="4">
        <f t="shared" si="20"/>
        <v>-2.6832815729997477</v>
      </c>
      <c r="N40" s="5">
        <f t="shared" si="21"/>
        <v>-14.310835055998654</v>
      </c>
      <c r="P40" s="4">
        <f t="shared" si="22"/>
        <v>-3.2863353450309969</v>
      </c>
      <c r="Q40" s="5">
        <f t="shared" si="23"/>
        <v>-17.527121840165314</v>
      </c>
      <c r="S40" s="4">
        <f t="shared" si="24"/>
        <v>-3.7947331922020555</v>
      </c>
      <c r="T40" s="5">
        <f t="shared" si="25"/>
        <v>-20.238577025077628</v>
      </c>
      <c r="V40" s="4">
        <f t="shared" si="26"/>
        <v>-4.2426406871192857</v>
      </c>
      <c r="W40" s="5">
        <f t="shared" si="27"/>
        <v>-22.627416997969519</v>
      </c>
    </row>
    <row r="41" spans="4:23" x14ac:dyDescent="0.25">
      <c r="D41" s="4">
        <f t="shared" si="14"/>
        <v>-0.63245553203367599</v>
      </c>
      <c r="E41" s="5">
        <f t="shared" si="15"/>
        <v>-5.7965506984757749</v>
      </c>
      <c r="G41" s="4">
        <f t="shared" si="16"/>
        <v>-0.89442719099991574</v>
      </c>
      <c r="H41" s="5">
        <f t="shared" si="17"/>
        <v>-8.1975606127676794</v>
      </c>
      <c r="J41" s="4">
        <f t="shared" si="18"/>
        <v>-1.264911064067352</v>
      </c>
      <c r="K41" s="5">
        <f t="shared" si="19"/>
        <v>-11.59310139695155</v>
      </c>
      <c r="M41" s="4">
        <f t="shared" si="20"/>
        <v>-1.7888543819998315</v>
      </c>
      <c r="N41" s="5">
        <f t="shared" si="21"/>
        <v>-16.395121225535359</v>
      </c>
      <c r="P41" s="4">
        <f t="shared" si="22"/>
        <v>-2.1908902300206647</v>
      </c>
      <c r="Q41" s="5">
        <f t="shared" si="23"/>
        <v>-20.079840636817814</v>
      </c>
      <c r="S41" s="4">
        <f t="shared" si="24"/>
        <v>-2.529822128134704</v>
      </c>
      <c r="T41" s="5">
        <f t="shared" si="25"/>
        <v>-23.186202793903099</v>
      </c>
      <c r="V41" s="4">
        <f t="shared" si="26"/>
        <v>-2.8284271247461898</v>
      </c>
      <c r="W41" s="5">
        <f t="shared" si="27"/>
        <v>-25.922962793631442</v>
      </c>
    </row>
    <row r="42" spans="4:23" x14ac:dyDescent="0.25">
      <c r="D42" s="4">
        <f t="shared" si="14"/>
        <v>-0.316227766016838</v>
      </c>
      <c r="E42" s="5">
        <f t="shared" si="15"/>
        <v>-6.1967733539318672</v>
      </c>
      <c r="G42" s="4">
        <f t="shared" si="16"/>
        <v>-0.44721359549995787</v>
      </c>
      <c r="H42" s="5">
        <f t="shared" si="17"/>
        <v>-8.7635609200826572</v>
      </c>
      <c r="J42" s="4">
        <f t="shared" si="18"/>
        <v>-0.63245553203367599</v>
      </c>
      <c r="K42" s="5">
        <f t="shared" si="19"/>
        <v>-12.393546707863734</v>
      </c>
      <c r="M42" s="4">
        <f t="shared" si="20"/>
        <v>-0.89442719099991574</v>
      </c>
      <c r="N42" s="5">
        <f t="shared" si="21"/>
        <v>-17.527121840165314</v>
      </c>
      <c r="P42" s="4">
        <f t="shared" si="22"/>
        <v>-1.0954451150103326</v>
      </c>
      <c r="Q42" s="5">
        <f t="shared" si="23"/>
        <v>-21.466252583997981</v>
      </c>
      <c r="S42" s="4">
        <f t="shared" si="24"/>
        <v>-1.264911064067352</v>
      </c>
      <c r="T42" s="5">
        <f t="shared" si="25"/>
        <v>-24.787093415727469</v>
      </c>
      <c r="V42" s="4">
        <f t="shared" si="26"/>
        <v>-1.4142135623730949</v>
      </c>
      <c r="W42" s="5">
        <f t="shared" si="27"/>
        <v>-27.712812921102035</v>
      </c>
    </row>
    <row r="43" spans="4:23" x14ac:dyDescent="0.25">
      <c r="D43" s="4">
        <f t="shared" si="14"/>
        <v>-0.158113883008419</v>
      </c>
      <c r="E43" s="5">
        <f t="shared" si="15"/>
        <v>-6.2928530890209098</v>
      </c>
      <c r="G43" s="4">
        <f t="shared" si="16"/>
        <v>-0.22360679774997871</v>
      </c>
      <c r="H43" s="5">
        <f t="shared" si="17"/>
        <v>-8.8994381845147963</v>
      </c>
      <c r="J43" s="4">
        <f t="shared" si="18"/>
        <v>-0.316227766016838</v>
      </c>
      <c r="K43" s="5">
        <f t="shared" si="19"/>
        <v>-12.58570617804182</v>
      </c>
      <c r="M43" s="4">
        <f t="shared" si="20"/>
        <v>-0.44721359549995743</v>
      </c>
      <c r="N43" s="5">
        <f t="shared" si="21"/>
        <v>-17.798876369029593</v>
      </c>
      <c r="P43" s="4">
        <f t="shared" si="22"/>
        <v>-0.54772255750516674</v>
      </c>
      <c r="Q43" s="5">
        <f t="shared" si="23"/>
        <v>-21.799082549501939</v>
      </c>
      <c r="S43" s="4">
        <f t="shared" si="24"/>
        <v>-0.63245553203367599</v>
      </c>
      <c r="T43" s="5">
        <f t="shared" si="25"/>
        <v>-25.171412356083639</v>
      </c>
      <c r="V43" s="4">
        <f t="shared" si="26"/>
        <v>-0.70710678118654702</v>
      </c>
      <c r="W43" s="5">
        <f t="shared" si="27"/>
        <v>-28.142494558940577</v>
      </c>
    </row>
    <row r="44" spans="4:23" x14ac:dyDescent="0.25">
      <c r="D44" s="4">
        <f t="shared" si="14"/>
        <v>0</v>
      </c>
      <c r="E44" s="5">
        <f t="shared" si="15"/>
        <v>-6.324555320336759</v>
      </c>
      <c r="G44" s="4">
        <f t="shared" si="16"/>
        <v>0</v>
      </c>
      <c r="H44" s="5">
        <f t="shared" si="17"/>
        <v>-8.9442719099991592</v>
      </c>
      <c r="J44" s="4">
        <f t="shared" si="18"/>
        <v>0</v>
      </c>
      <c r="K44" s="5">
        <f t="shared" si="19"/>
        <v>-12.649110640673518</v>
      </c>
      <c r="M44" s="4">
        <f t="shared" si="20"/>
        <v>0</v>
      </c>
      <c r="N44" s="5">
        <f t="shared" si="21"/>
        <v>-17.888543819998318</v>
      </c>
      <c r="P44" s="4">
        <f t="shared" si="22"/>
        <v>0</v>
      </c>
      <c r="Q44" s="5">
        <f t="shared" si="23"/>
        <v>-21.908902300206645</v>
      </c>
      <c r="S44" s="4">
        <f t="shared" si="24"/>
        <v>0</v>
      </c>
      <c r="T44" s="5">
        <f t="shared" si="25"/>
        <v>-25.298221281347036</v>
      </c>
      <c r="V44" s="4">
        <f t="shared" si="26"/>
        <v>0</v>
      </c>
      <c r="W44" s="5">
        <f t="shared" si="27"/>
        <v>-28.284271247461902</v>
      </c>
    </row>
    <row r="45" spans="4:23" x14ac:dyDescent="0.25">
      <c r="D45" s="4"/>
      <c r="E45" s="5"/>
      <c r="G45" s="4"/>
      <c r="H45" s="5"/>
      <c r="J45" s="4"/>
      <c r="K45" s="5"/>
      <c r="M45" s="4"/>
      <c r="N45" s="5"/>
      <c r="P45" s="4"/>
      <c r="Q45" s="5"/>
      <c r="S45" s="4"/>
      <c r="T45" s="5"/>
      <c r="V45" s="4"/>
      <c r="W45" s="5"/>
    </row>
    <row r="46" spans="4:23" x14ac:dyDescent="0.25">
      <c r="D46" s="4">
        <f t="shared" si="14"/>
        <v>9.4868234936816455E-6</v>
      </c>
      <c r="E46" s="5">
        <f t="shared" si="15"/>
        <v>-6.3245553203335962</v>
      </c>
      <c r="G46" s="4">
        <f t="shared" si="16"/>
        <v>1.3416394448604291E-5</v>
      </c>
      <c r="H46" s="5">
        <f t="shared" si="17"/>
        <v>-8.9442719099946864</v>
      </c>
      <c r="J46" s="4">
        <f t="shared" si="18"/>
        <v>1.8973646987363291E-5</v>
      </c>
      <c r="K46" s="5">
        <f t="shared" si="19"/>
        <v>-12.649110640667192</v>
      </c>
      <c r="M46" s="4">
        <f t="shared" si="20"/>
        <v>2.6832788897208583E-5</v>
      </c>
      <c r="N46" s="5">
        <f t="shared" si="21"/>
        <v>-17.888543819989373</v>
      </c>
      <c r="P46" s="4">
        <f t="shared" si="22"/>
        <v>3.2863320586989383E-5</v>
      </c>
      <c r="Q46" s="5">
        <f t="shared" si="23"/>
        <v>-21.908902300195692</v>
      </c>
      <c r="S46" s="4">
        <f t="shared" si="24"/>
        <v>3.7947293974726582E-5</v>
      </c>
      <c r="T46" s="5">
        <f t="shared" si="25"/>
        <v>-25.298221281334385</v>
      </c>
      <c r="V46" s="4">
        <f t="shared" si="26"/>
        <v>4.2426364444828411E-5</v>
      </c>
      <c r="W46" s="5">
        <f t="shared" si="27"/>
        <v>-28.284271247447759</v>
      </c>
    </row>
    <row r="47" spans="4:23" x14ac:dyDescent="0.25">
      <c r="D47" s="4">
        <f t="shared" si="14"/>
        <v>1.8973646987363291</v>
      </c>
      <c r="E47" s="5">
        <f t="shared" si="15"/>
        <v>-6.1967736121303636</v>
      </c>
      <c r="G47" s="4">
        <f t="shared" si="16"/>
        <v>2.6832788897208579</v>
      </c>
      <c r="H47" s="5">
        <f t="shared" si="17"/>
        <v>-8.7635612852304732</v>
      </c>
      <c r="J47" s="4">
        <f t="shared" si="18"/>
        <v>3.7947293974726581</v>
      </c>
      <c r="K47" s="5">
        <f t="shared" si="19"/>
        <v>-12.393547224260727</v>
      </c>
      <c r="M47" s="4">
        <f t="shared" si="20"/>
        <v>5.3665577794417159</v>
      </c>
      <c r="N47" s="5">
        <f t="shared" si="21"/>
        <v>-17.527122570460946</v>
      </c>
      <c r="P47" s="4">
        <f t="shared" si="22"/>
        <v>6.5726641173978759</v>
      </c>
      <c r="Q47" s="5">
        <f t="shared" si="23"/>
        <v>-21.466253478423813</v>
      </c>
      <c r="S47" s="4">
        <f t="shared" si="24"/>
        <v>7.5894587949453163</v>
      </c>
      <c r="T47" s="5">
        <f t="shared" si="25"/>
        <v>-24.787094448521454</v>
      </c>
      <c r="V47" s="4">
        <f t="shared" si="26"/>
        <v>8.4852728889656817</v>
      </c>
      <c r="W47" s="5">
        <f t="shared" si="27"/>
        <v>-27.712814075800818</v>
      </c>
    </row>
    <row r="48" spans="4:23" x14ac:dyDescent="0.25">
      <c r="D48" s="4">
        <f t="shared" si="14"/>
        <v>2.8460470481044937</v>
      </c>
      <c r="E48" s="5">
        <f t="shared" si="15"/>
        <v>-6.0332418482926071</v>
      </c>
      <c r="G48" s="4">
        <f t="shared" si="16"/>
        <v>4.0249183345812867</v>
      </c>
      <c r="H48" s="5">
        <f t="shared" si="17"/>
        <v>-8.5322924469323258</v>
      </c>
      <c r="J48" s="4">
        <f t="shared" si="18"/>
        <v>5.6920940962089874</v>
      </c>
      <c r="K48" s="5">
        <f t="shared" si="19"/>
        <v>-12.066483696585214</v>
      </c>
      <c r="M48" s="4">
        <f t="shared" si="20"/>
        <v>8.0498366691625733</v>
      </c>
      <c r="N48" s="5">
        <f t="shared" si="21"/>
        <v>-17.064584893864652</v>
      </c>
      <c r="P48" s="4">
        <f t="shared" si="22"/>
        <v>9.858996176096813</v>
      </c>
      <c r="Q48" s="5">
        <f t="shared" si="23"/>
        <v>-20.899762831187115</v>
      </c>
      <c r="S48" s="4">
        <f t="shared" si="24"/>
        <v>11.384188192417975</v>
      </c>
      <c r="T48" s="5">
        <f t="shared" si="25"/>
        <v>-24.132967393170428</v>
      </c>
      <c r="V48" s="4">
        <f t="shared" si="26"/>
        <v>12.727909333448522</v>
      </c>
      <c r="W48" s="5">
        <f t="shared" si="27"/>
        <v>-26.981477794957488</v>
      </c>
    </row>
    <row r="49" spans="3:23" x14ac:dyDescent="0.25">
      <c r="D49" s="4">
        <f t="shared" si="14"/>
        <v>4.743411746840823</v>
      </c>
      <c r="E49" s="5">
        <f t="shared" si="15"/>
        <v>-5.4772274007904764</v>
      </c>
      <c r="G49" s="4">
        <f t="shared" si="16"/>
        <v>6.708197224302145</v>
      </c>
      <c r="H49" s="5">
        <f t="shared" si="17"/>
        <v>-7.7459692743994282</v>
      </c>
      <c r="J49" s="4">
        <f t="shared" si="18"/>
        <v>9.486823493681646</v>
      </c>
      <c r="K49" s="5">
        <f t="shared" si="19"/>
        <v>-10.954454801580953</v>
      </c>
      <c r="M49" s="4">
        <f t="shared" si="20"/>
        <v>13.41639444860429</v>
      </c>
      <c r="N49" s="5">
        <f t="shared" si="21"/>
        <v>-15.491938548798856</v>
      </c>
      <c r="P49" s="4">
        <f t="shared" si="22"/>
        <v>16.431660293494691</v>
      </c>
      <c r="Q49" s="5">
        <f t="shared" si="23"/>
        <v>-18.973672285555057</v>
      </c>
      <c r="S49" s="4">
        <f t="shared" si="24"/>
        <v>18.973646987363292</v>
      </c>
      <c r="T49" s="5">
        <f t="shared" si="25"/>
        <v>-21.908909603161906</v>
      </c>
      <c r="V49" s="4">
        <f t="shared" si="26"/>
        <v>21.213182222414204</v>
      </c>
      <c r="W49" s="5">
        <f t="shared" si="27"/>
        <v>-24.494905592783983</v>
      </c>
    </row>
    <row r="50" spans="3:23" x14ac:dyDescent="0.25">
      <c r="D50" s="4">
        <f t="shared" si="14"/>
        <v>6.6407764455771519</v>
      </c>
      <c r="E50" s="5">
        <f t="shared" si="15"/>
        <v>-4.5166402557588308</v>
      </c>
      <c r="G50" s="4">
        <f t="shared" si="16"/>
        <v>9.3914761140230034</v>
      </c>
      <c r="H50" s="5">
        <f t="shared" si="17"/>
        <v>-6.3874939060544236</v>
      </c>
      <c r="J50" s="4">
        <f t="shared" si="18"/>
        <v>13.281552891154304</v>
      </c>
      <c r="K50" s="5">
        <f t="shared" si="19"/>
        <v>-9.0332805115176615</v>
      </c>
      <c r="M50" s="4">
        <f t="shared" si="20"/>
        <v>18.782952228046007</v>
      </c>
      <c r="N50" s="5">
        <f t="shared" si="21"/>
        <v>-12.774987812108847</v>
      </c>
      <c r="P50" s="4">
        <f t="shared" si="22"/>
        <v>23.004324410892565</v>
      </c>
      <c r="Q50" s="5">
        <f t="shared" si="23"/>
        <v>-15.64610080497037</v>
      </c>
      <c r="S50" s="4">
        <f t="shared" si="24"/>
        <v>26.563105782308607</v>
      </c>
      <c r="T50" s="5">
        <f t="shared" si="25"/>
        <v>-18.066561023035323</v>
      </c>
      <c r="V50" s="4">
        <f t="shared" si="26"/>
        <v>29.698455111379886</v>
      </c>
      <c r="W50" s="5">
        <f t="shared" si="27"/>
        <v>-20.199029283577566</v>
      </c>
    </row>
    <row r="51" spans="3:23" x14ac:dyDescent="0.25">
      <c r="D51" s="4">
        <f t="shared" si="14"/>
        <v>7.5894587949453163</v>
      </c>
      <c r="E51" s="5">
        <f t="shared" si="15"/>
        <v>-3.7947399383782807</v>
      </c>
      <c r="G51" s="4">
        <f t="shared" si="16"/>
        <v>10.733115558883432</v>
      </c>
      <c r="H51" s="5">
        <f t="shared" si="17"/>
        <v>-5.3665726865334085</v>
      </c>
      <c r="J51" s="4">
        <f t="shared" si="18"/>
        <v>15.178917589890633</v>
      </c>
      <c r="K51" s="5">
        <f t="shared" si="19"/>
        <v>-7.5894798767565614</v>
      </c>
      <c r="M51" s="4">
        <f t="shared" si="20"/>
        <v>21.466231117766863</v>
      </c>
      <c r="N51" s="5">
        <f t="shared" si="21"/>
        <v>-10.733145373066817</v>
      </c>
      <c r="P51" s="4">
        <f t="shared" si="22"/>
        <v>26.290656469591504</v>
      </c>
      <c r="Q51" s="5">
        <f t="shared" si="23"/>
        <v>-13.145364749563948</v>
      </c>
      <c r="S51" s="4">
        <f t="shared" si="24"/>
        <v>30.357835179781265</v>
      </c>
      <c r="T51" s="5">
        <f t="shared" si="25"/>
        <v>-15.178959753513123</v>
      </c>
      <c r="V51" s="4">
        <f t="shared" si="26"/>
        <v>33.941091555862727</v>
      </c>
      <c r="W51" s="5">
        <f t="shared" si="27"/>
        <v>-16.9705929182944</v>
      </c>
    </row>
    <row r="52" spans="3:23" x14ac:dyDescent="0.25">
      <c r="D52" s="4">
        <f t="shared" si="14"/>
        <v>8.7278776141871131</v>
      </c>
      <c r="E52" s="5">
        <f t="shared" si="15"/>
        <v>-2.4787230002358949</v>
      </c>
      <c r="G52" s="4">
        <f t="shared" si="16"/>
        <v>12.343082892715946</v>
      </c>
      <c r="H52" s="5">
        <f t="shared" si="17"/>
        <v>-3.5054436842997312</v>
      </c>
      <c r="J52" s="4">
        <f t="shared" si="18"/>
        <v>17.455755228374226</v>
      </c>
      <c r="K52" s="5">
        <f t="shared" si="19"/>
        <v>-4.9574460004717897</v>
      </c>
      <c r="M52" s="4">
        <f t="shared" si="20"/>
        <v>24.686165785431893</v>
      </c>
      <c r="N52" s="5">
        <f t="shared" si="21"/>
        <v>-7.0108873685994624</v>
      </c>
      <c r="P52" s="4">
        <f t="shared" si="22"/>
        <v>30.234254940030226</v>
      </c>
      <c r="Q52" s="5">
        <f t="shared" si="23"/>
        <v>-8.586548348596267</v>
      </c>
      <c r="S52" s="4">
        <f t="shared" si="24"/>
        <v>34.911510456748452</v>
      </c>
      <c r="T52" s="5">
        <f t="shared" si="25"/>
        <v>-9.9148920009435795</v>
      </c>
      <c r="V52" s="4">
        <f t="shared" si="26"/>
        <v>39.03225528924213</v>
      </c>
      <c r="W52" s="5">
        <f t="shared" si="27"/>
        <v>-11.085186251839382</v>
      </c>
    </row>
    <row r="53" spans="3:23" x14ac:dyDescent="0.25">
      <c r="D53" s="4">
        <f t="shared" si="14"/>
        <v>9.1073505539343795</v>
      </c>
      <c r="E53" s="5">
        <f t="shared" si="15"/>
        <v>-1.7708963063627987</v>
      </c>
      <c r="G53" s="4">
        <f t="shared" si="16"/>
        <v>12.879738670660117</v>
      </c>
      <c r="H53" s="5">
        <f t="shared" si="17"/>
        <v>-2.5044255740146952</v>
      </c>
      <c r="J53" s="4">
        <f t="shared" si="18"/>
        <v>18.214701107868759</v>
      </c>
      <c r="K53" s="5">
        <f t="shared" si="19"/>
        <v>-3.5417926127255974</v>
      </c>
      <c r="M53" s="4">
        <f t="shared" si="20"/>
        <v>25.759477341320235</v>
      </c>
      <c r="N53" s="5">
        <f t="shared" si="21"/>
        <v>-5.0088511480293905</v>
      </c>
      <c r="P53" s="4">
        <f t="shared" si="22"/>
        <v>31.548787763509804</v>
      </c>
      <c r="Q53" s="5">
        <f t="shared" si="23"/>
        <v>-6.1345647551128666</v>
      </c>
      <c r="S53" s="4">
        <f t="shared" si="24"/>
        <v>36.429402215737518</v>
      </c>
      <c r="T53" s="5">
        <f t="shared" si="25"/>
        <v>-7.0835852254511948</v>
      </c>
      <c r="V53" s="4">
        <f t="shared" si="26"/>
        <v>40.729309867035269</v>
      </c>
      <c r="W53" s="5">
        <f t="shared" si="27"/>
        <v>-7.9196890442610348</v>
      </c>
    </row>
    <row r="54" spans="3:23" x14ac:dyDescent="0.25">
      <c r="D54" s="4">
        <f t="shared" si="14"/>
        <v>9.2970870238080128</v>
      </c>
      <c r="E54" s="5">
        <f t="shared" si="15"/>
        <v>-1.2586011409039577</v>
      </c>
      <c r="G54" s="4">
        <f t="shared" si="16"/>
        <v>13.148066559632205</v>
      </c>
      <c r="H54" s="5">
        <f t="shared" si="17"/>
        <v>-1.7799308030846277</v>
      </c>
      <c r="J54" s="4">
        <f t="shared" si="18"/>
        <v>18.594174047616026</v>
      </c>
      <c r="K54" s="5">
        <f t="shared" si="19"/>
        <v>-2.5172022818079154</v>
      </c>
      <c r="M54" s="4">
        <f t="shared" si="20"/>
        <v>26.296133119264411</v>
      </c>
      <c r="N54" s="5">
        <f t="shared" si="21"/>
        <v>-3.5598616061692554</v>
      </c>
      <c r="P54" s="4">
        <f t="shared" si="22"/>
        <v>32.206054175249598</v>
      </c>
      <c r="Q54" s="5">
        <f t="shared" si="23"/>
        <v>-4.3599222450196207</v>
      </c>
      <c r="S54" s="4">
        <f t="shared" si="24"/>
        <v>37.188348095232051</v>
      </c>
      <c r="T54" s="5">
        <f t="shared" si="25"/>
        <v>-5.0344045636158308</v>
      </c>
      <c r="V54" s="4">
        <f t="shared" si="26"/>
        <v>41.577837155931846</v>
      </c>
      <c r="W54" s="5">
        <f t="shared" si="27"/>
        <v>-5.6286354152400806</v>
      </c>
    </row>
    <row r="55" spans="3:23" x14ac:dyDescent="0.25">
      <c r="D55" s="4">
        <f t="shared" si="14"/>
        <v>9.3919552587448294</v>
      </c>
      <c r="E55" s="5">
        <f t="shared" si="15"/>
        <v>-0.89223226117551724</v>
      </c>
      <c r="G55" s="4">
        <f t="shared" si="16"/>
        <v>13.282230504118248</v>
      </c>
      <c r="H55" s="5">
        <f t="shared" si="17"/>
        <v>-1.2618069645412355</v>
      </c>
      <c r="J55" s="4">
        <f t="shared" si="18"/>
        <v>18.783910517489659</v>
      </c>
      <c r="K55" s="5">
        <f t="shared" si="19"/>
        <v>-1.7844645223510345</v>
      </c>
      <c r="M55" s="4">
        <f t="shared" si="20"/>
        <v>26.564461008236496</v>
      </c>
      <c r="N55" s="5">
        <f t="shared" si="21"/>
        <v>-2.5236139290824711</v>
      </c>
      <c r="P55" s="4">
        <f t="shared" si="22"/>
        <v>32.53468738111949</v>
      </c>
      <c r="Q55" s="5">
        <f t="shared" si="23"/>
        <v>-3.0907832170161291</v>
      </c>
      <c r="S55" s="4">
        <f t="shared" si="24"/>
        <v>37.567821034979318</v>
      </c>
      <c r="T55" s="5">
        <f t="shared" si="25"/>
        <v>-3.568929044702069</v>
      </c>
      <c r="V55" s="4">
        <f t="shared" si="26"/>
        <v>42.002100800380127</v>
      </c>
      <c r="W55" s="5">
        <f t="shared" si="27"/>
        <v>-3.9901839754136272</v>
      </c>
    </row>
    <row r="56" spans="3:23" x14ac:dyDescent="0.25">
      <c r="D56" s="4">
        <f t="shared" si="14"/>
        <v>9.4868329805051381</v>
      </c>
      <c r="E56" s="5">
        <f t="shared" si="15"/>
        <v>0</v>
      </c>
      <c r="G56" s="4">
        <f t="shared" si="16"/>
        <v>13.416407864998737</v>
      </c>
      <c r="H56" s="5">
        <f t="shared" si="17"/>
        <v>-1.1920928955078125E-7</v>
      </c>
      <c r="J56" s="4">
        <f t="shared" si="18"/>
        <v>18.973665961010276</v>
      </c>
      <c r="K56" s="5">
        <f t="shared" si="19"/>
        <v>0</v>
      </c>
      <c r="M56" s="4">
        <f t="shared" si="20"/>
        <v>26.832815729997474</v>
      </c>
      <c r="N56" s="5">
        <f t="shared" si="21"/>
        <v>-2.384185791015625E-7</v>
      </c>
      <c r="P56" s="4">
        <f t="shared" si="22"/>
        <v>32.863353450309965</v>
      </c>
      <c r="Q56" s="5">
        <f t="shared" si="23"/>
        <v>0</v>
      </c>
      <c r="S56" s="4">
        <f t="shared" si="24"/>
        <v>37.947331922020552</v>
      </c>
      <c r="T56" s="5">
        <f t="shared" si="25"/>
        <v>0</v>
      </c>
      <c r="V56" s="4">
        <f t="shared" si="26"/>
        <v>42.426406871192853</v>
      </c>
      <c r="W56" s="5">
        <f t="shared" si="27"/>
        <v>0</v>
      </c>
    </row>
    <row r="57" spans="3:23" x14ac:dyDescent="0.25">
      <c r="G57" s="4"/>
      <c r="H57" s="5"/>
    </row>
    <row r="60" spans="3:23" x14ac:dyDescent="0.25">
      <c r="C60">
        <v>95</v>
      </c>
      <c r="D60" s="4">
        <f>D26</f>
        <v>6.6407764455771519</v>
      </c>
      <c r="E60" s="4">
        <f t="shared" ref="E60:U60" si="28">E26</f>
        <v>4.5166402557588308</v>
      </c>
      <c r="F60" s="4">
        <f t="shared" si="28"/>
        <v>0</v>
      </c>
      <c r="I60" s="4">
        <f t="shared" si="28"/>
        <v>0</v>
      </c>
      <c r="L60" s="4">
        <f t="shared" si="28"/>
        <v>0</v>
      </c>
      <c r="O60" s="4">
        <f t="shared" si="28"/>
        <v>0</v>
      </c>
      <c r="R60" s="4">
        <f t="shared" si="28"/>
        <v>0</v>
      </c>
      <c r="U60" s="4">
        <f t="shared" si="28"/>
        <v>0</v>
      </c>
    </row>
    <row r="61" spans="3:23" x14ac:dyDescent="0.25">
      <c r="C61">
        <v>90</v>
      </c>
      <c r="D61" s="4">
        <f>G26</f>
        <v>9.3914761140230034</v>
      </c>
      <c r="E61" s="4">
        <f>H26</f>
        <v>6.3874939060544236</v>
      </c>
    </row>
    <row r="62" spans="3:23" x14ac:dyDescent="0.25">
      <c r="C62">
        <v>80</v>
      </c>
      <c r="D62" s="4">
        <f>J26</f>
        <v>13.281552891154304</v>
      </c>
      <c r="E62" s="4">
        <f>K26</f>
        <v>9.0332805115176615</v>
      </c>
    </row>
    <row r="63" spans="3:23" x14ac:dyDescent="0.25">
      <c r="C63">
        <v>60</v>
      </c>
      <c r="D63" s="4">
        <f>M26</f>
        <v>18.782952228046007</v>
      </c>
      <c r="E63" s="4">
        <f>N26</f>
        <v>12.774987812108847</v>
      </c>
    </row>
    <row r="64" spans="3:23" x14ac:dyDescent="0.25">
      <c r="C64">
        <v>40</v>
      </c>
      <c r="D64" s="4">
        <f>P26</f>
        <v>23.004324410892565</v>
      </c>
      <c r="E64" s="4">
        <f>Q26</f>
        <v>15.64610080497037</v>
      </c>
    </row>
    <row r="65" spans="3:5" x14ac:dyDescent="0.25">
      <c r="C65">
        <v>20</v>
      </c>
      <c r="D65" s="4">
        <f>S26</f>
        <v>26.563105782308607</v>
      </c>
      <c r="E65" s="4">
        <f>T26</f>
        <v>18.066561023035323</v>
      </c>
    </row>
    <row r="66" spans="3:5" x14ac:dyDescent="0.25">
      <c r="C66">
        <v>0</v>
      </c>
      <c r="D66" s="4">
        <f>V26</f>
        <v>29.698455111379886</v>
      </c>
      <c r="E66" s="4">
        <f>W26</f>
        <v>20.199029283577566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Charts</vt:lpstr>
      </vt:variant>
      <vt:variant>
        <vt:i4>1</vt:i4>
      </vt:variant>
    </vt:vector>
  </HeadingPairs>
  <TitlesOfParts>
    <vt:vector size="5" baseType="lpstr">
      <vt:lpstr>Rules</vt:lpstr>
      <vt:lpstr>Score Card</vt:lpstr>
      <vt:lpstr>Score weighting</vt:lpstr>
      <vt:lpstr>Chart Data</vt:lpstr>
      <vt:lpstr>Scoring Chart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 Mace</dc:creator>
  <cp:lastModifiedBy>Dave</cp:lastModifiedBy>
  <dcterms:created xsi:type="dcterms:W3CDTF">2014-09-04T01:03:25Z</dcterms:created>
  <dcterms:modified xsi:type="dcterms:W3CDTF">2017-10-15T06:53:10Z</dcterms:modified>
</cp:coreProperties>
</file>